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I\21110003_SPW_Outil_GAMMA_V2.0\3_Sol\2_Documents travail\5_Autres\3_Poste 2 - Manuel\"/>
    </mc:Choice>
  </mc:AlternateContent>
  <xr:revisionPtr revIDLastSave="1" documentId="13_ncr:1_{8796C131-A73F-4F3F-962E-66251B9958F2}" xr6:coauthVersionLast="47" xr6:coauthVersionMax="47" xr10:uidLastSave="{E5D007D9-BA32-47B3-B14F-B965DC469A5F}"/>
  <bookViews>
    <workbookView xWindow="28680" yWindow="-120" windowWidth="29040" windowHeight="17640" xr2:uid="{3963456C-9C90-4246-8932-8A8BD64FA8DC}"/>
  </bookViews>
  <sheets>
    <sheet name="Varianten" sheetId="2" r:id="rId1"/>
    <sheet name="detail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1" i="2" l="1"/>
  <c r="B100" i="2"/>
  <c r="B99" i="2"/>
  <c r="B97" i="2"/>
  <c r="B96" i="2"/>
  <c r="B95" i="2"/>
  <c r="B93" i="2"/>
  <c r="B92" i="2"/>
  <c r="B91" i="2"/>
  <c r="B89" i="2"/>
  <c r="B88" i="2"/>
  <c r="B87" i="2"/>
  <c r="B84" i="2"/>
  <c r="B83" i="2"/>
  <c r="E162" i="1"/>
  <c r="B13" i="2"/>
  <c r="H13" i="2" s="1"/>
  <c r="T13" i="2" s="1"/>
  <c r="T65" i="2" s="1"/>
  <c r="B9" i="2"/>
  <c r="F9" i="2" s="1"/>
  <c r="L9" i="2" s="1"/>
  <c r="L61" i="2" s="1"/>
  <c r="B5" i="2"/>
  <c r="H5" i="2" s="1"/>
  <c r="H57" i="2" s="1"/>
  <c r="D145" i="1"/>
  <c r="D144" i="1"/>
  <c r="D143" i="1"/>
  <c r="B143" i="1"/>
  <c r="B144" i="1" s="1"/>
  <c r="B145" i="1" s="1"/>
  <c r="B6" i="2"/>
  <c r="B58" i="2" s="1"/>
  <c r="D56" i="1"/>
  <c r="E56" i="1" s="1"/>
  <c r="D54" i="1"/>
  <c r="E54" i="1" s="1"/>
  <c r="D48" i="1"/>
  <c r="E48" i="1" s="1"/>
  <c r="D46" i="1"/>
  <c r="E46" i="1" s="1"/>
  <c r="D120" i="1"/>
  <c r="E120" i="1" s="1"/>
  <c r="D118" i="1"/>
  <c r="E118" i="1" s="1"/>
  <c r="D112" i="1"/>
  <c r="E112" i="1" s="1"/>
  <c r="D110" i="1"/>
  <c r="E110" i="1" s="1"/>
  <c r="D82" i="1"/>
  <c r="E82" i="1" s="1"/>
  <c r="D80" i="1"/>
  <c r="E80" i="1" s="1"/>
  <c r="D74" i="1"/>
  <c r="E74" i="1" s="1"/>
  <c r="D72" i="1"/>
  <c r="E72" i="1" s="1"/>
  <c r="D104" i="1"/>
  <c r="E104" i="1" s="1"/>
  <c r="D102" i="1"/>
  <c r="E102" i="1" s="1"/>
  <c r="B20" i="2"/>
  <c r="B29" i="2" s="1"/>
  <c r="B81" i="2" s="1"/>
  <c r="D66" i="1"/>
  <c r="E66" i="1" s="1"/>
  <c r="D64" i="1"/>
  <c r="E64" i="1" s="1"/>
  <c r="D40" i="1"/>
  <c r="E40" i="1" s="1"/>
  <c r="D38" i="1"/>
  <c r="E38" i="1" s="1"/>
  <c r="B21" i="2"/>
  <c r="B16" i="2"/>
  <c r="B68" i="2" s="1"/>
  <c r="B15" i="2"/>
  <c r="B14" i="2"/>
  <c r="B12" i="2"/>
  <c r="F12" i="2" s="1"/>
  <c r="L12" i="2" s="1"/>
  <c r="B11" i="2"/>
  <c r="B63" i="2" s="1"/>
  <c r="B10" i="2"/>
  <c r="B8" i="2"/>
  <c r="B7" i="2"/>
  <c r="F7" i="2" s="1"/>
  <c r="L7" i="2" s="1"/>
  <c r="E159" i="1"/>
  <c r="E158" i="1"/>
  <c r="E156" i="1"/>
  <c r="E155" i="1"/>
  <c r="E152" i="1"/>
  <c r="E150" i="1"/>
  <c r="E148" i="1"/>
  <c r="E140" i="1"/>
  <c r="E139" i="1"/>
  <c r="E138" i="1"/>
  <c r="E116" i="1"/>
  <c r="E114" i="1"/>
  <c r="E108" i="1"/>
  <c r="E106" i="1"/>
  <c r="E100" i="1"/>
  <c r="E98" i="1"/>
  <c r="E95" i="1"/>
  <c r="E93" i="1"/>
  <c r="E91" i="1"/>
  <c r="E89" i="1"/>
  <c r="E87" i="1"/>
  <c r="E85" i="1"/>
  <c r="E78" i="1"/>
  <c r="E76" i="1"/>
  <c r="E70" i="1"/>
  <c r="E68" i="1"/>
  <c r="E62" i="1"/>
  <c r="E60" i="1"/>
  <c r="E52" i="1"/>
  <c r="E50" i="1"/>
  <c r="E44" i="1"/>
  <c r="E42" i="1"/>
  <c r="E36" i="1"/>
  <c r="E34" i="1"/>
  <c r="E32" i="1"/>
  <c r="B155" i="1"/>
  <c r="B156" i="1" s="1"/>
  <c r="B159" i="1" s="1"/>
  <c r="B138" i="1"/>
  <c r="B139" i="1" s="1"/>
  <c r="C21" i="2" l="1"/>
  <c r="C26" i="2" s="1"/>
  <c r="C78" i="2" s="1"/>
  <c r="C5" i="2"/>
  <c r="B30" i="2"/>
  <c r="B82" i="2" s="1"/>
  <c r="B65" i="2"/>
  <c r="H65" i="2"/>
  <c r="B61" i="2"/>
  <c r="F61" i="2"/>
  <c r="B57" i="2"/>
  <c r="E13" i="2"/>
  <c r="F13" i="2"/>
  <c r="E5" i="2"/>
  <c r="G13" i="2"/>
  <c r="G65" i="2" s="1"/>
  <c r="C13" i="2"/>
  <c r="T5" i="2"/>
  <c r="T57" i="2" s="1"/>
  <c r="N5" i="2"/>
  <c r="N57" i="2" s="1"/>
  <c r="C9" i="2"/>
  <c r="C61" i="2" s="1"/>
  <c r="F5" i="2"/>
  <c r="D9" i="2"/>
  <c r="H9" i="2"/>
  <c r="D13" i="2"/>
  <c r="C57" i="2"/>
  <c r="G5" i="2"/>
  <c r="G57" i="2" s="1"/>
  <c r="E9" i="2"/>
  <c r="G9" i="2"/>
  <c r="G61" i="2" s="1"/>
  <c r="D5" i="2"/>
  <c r="D57" i="2" s="1"/>
  <c r="L13" i="2"/>
  <c r="L65" i="2" s="1"/>
  <c r="N13" i="2"/>
  <c r="N65" i="2" s="1"/>
  <c r="R9" i="2"/>
  <c r="R61" i="2" s="1"/>
  <c r="L59" i="2"/>
  <c r="L64" i="2"/>
  <c r="R7" i="2"/>
  <c r="R59" i="2" s="1"/>
  <c r="R12" i="2"/>
  <c r="R64" i="2" s="1"/>
  <c r="B64" i="2"/>
  <c r="B59" i="2"/>
  <c r="H8" i="2"/>
  <c r="N8" i="2" s="1"/>
  <c r="B60" i="2"/>
  <c r="D14" i="2"/>
  <c r="J14" i="2" s="1"/>
  <c r="B66" i="2"/>
  <c r="E20" i="2"/>
  <c r="B72" i="2"/>
  <c r="E15" i="2"/>
  <c r="B67" i="2"/>
  <c r="E10" i="2"/>
  <c r="K10" i="2" s="1"/>
  <c r="B62" i="2"/>
  <c r="F59" i="2"/>
  <c r="F64" i="2"/>
  <c r="B73" i="2"/>
  <c r="D20" i="2"/>
  <c r="D21" i="2"/>
  <c r="C20" i="2"/>
  <c r="E21" i="2"/>
  <c r="B140" i="1"/>
  <c r="B158" i="1"/>
  <c r="C14" i="2"/>
  <c r="D10" i="2"/>
  <c r="H15" i="2"/>
  <c r="C8" i="2"/>
  <c r="D8" i="2"/>
  <c r="H14" i="2"/>
  <c r="D15" i="2"/>
  <c r="G14" i="2"/>
  <c r="H10" i="2"/>
  <c r="G8" i="2"/>
  <c r="C6" i="2"/>
  <c r="I6" i="2" s="1"/>
  <c r="C7" i="2"/>
  <c r="I7" i="2" s="1"/>
  <c r="F16" i="2"/>
  <c r="L16" i="2" s="1"/>
  <c r="G6" i="2"/>
  <c r="M6" i="2" s="1"/>
  <c r="G7" i="2"/>
  <c r="M7" i="2" s="1"/>
  <c r="C15" i="2"/>
  <c r="I15" i="2" s="1"/>
  <c r="C10" i="2"/>
  <c r="I10" i="2" s="1"/>
  <c r="D16" i="2"/>
  <c r="J16" i="2" s="1"/>
  <c r="D11" i="2"/>
  <c r="J11" i="2" s="1"/>
  <c r="E6" i="2"/>
  <c r="K6" i="2" s="1"/>
  <c r="E12" i="2"/>
  <c r="K12" i="2" s="1"/>
  <c r="E7" i="2"/>
  <c r="K7" i="2" s="1"/>
  <c r="F14" i="2"/>
  <c r="L14" i="2" s="1"/>
  <c r="F8" i="2"/>
  <c r="L8" i="2" s="1"/>
  <c r="G15" i="2"/>
  <c r="M15" i="2" s="1"/>
  <c r="G10" i="2"/>
  <c r="M10" i="2" s="1"/>
  <c r="H16" i="2"/>
  <c r="N16" i="2" s="1"/>
  <c r="H11" i="2"/>
  <c r="N11" i="2" s="1"/>
  <c r="F6" i="2"/>
  <c r="L6" i="2" s="1"/>
  <c r="E16" i="2"/>
  <c r="K16" i="2" s="1"/>
  <c r="E11" i="2"/>
  <c r="K11" i="2" s="1"/>
  <c r="C12" i="2"/>
  <c r="I12" i="2" s="1"/>
  <c r="F11" i="2"/>
  <c r="L11" i="2" s="1"/>
  <c r="G12" i="2"/>
  <c r="M12" i="2" s="1"/>
  <c r="C16" i="2"/>
  <c r="I16" i="2" s="1"/>
  <c r="C11" i="2"/>
  <c r="I11" i="2" s="1"/>
  <c r="D6" i="2"/>
  <c r="J6" i="2" s="1"/>
  <c r="D12" i="2"/>
  <c r="J12" i="2" s="1"/>
  <c r="D7" i="2"/>
  <c r="J7" i="2" s="1"/>
  <c r="E14" i="2"/>
  <c r="K14" i="2" s="1"/>
  <c r="E8" i="2"/>
  <c r="K8" i="2" s="1"/>
  <c r="F15" i="2"/>
  <c r="L15" i="2" s="1"/>
  <c r="F10" i="2"/>
  <c r="L10" i="2" s="1"/>
  <c r="G16" i="2"/>
  <c r="M16" i="2" s="1"/>
  <c r="G11" i="2"/>
  <c r="M11" i="2" s="1"/>
  <c r="H6" i="2"/>
  <c r="N6" i="2" s="1"/>
  <c r="H12" i="2"/>
  <c r="N12" i="2" s="1"/>
  <c r="H7" i="2"/>
  <c r="N7" i="2" s="1"/>
  <c r="I21" i="2" l="1"/>
  <c r="I73" i="2" s="1"/>
  <c r="O21" i="2"/>
  <c r="C73" i="2"/>
  <c r="O13" i="2"/>
  <c r="O65" i="2" s="1"/>
  <c r="C65" i="2"/>
  <c r="Q13" i="2"/>
  <c r="Q65" i="2" s="1"/>
  <c r="E65" i="2"/>
  <c r="R13" i="2"/>
  <c r="R65" i="2" s="1"/>
  <c r="F65" i="2"/>
  <c r="P13" i="2"/>
  <c r="P65" i="2" s="1"/>
  <c r="D65" i="2"/>
  <c r="K9" i="2"/>
  <c r="K61" i="2" s="1"/>
  <c r="E61" i="2"/>
  <c r="T9" i="2"/>
  <c r="T61" i="2" s="1"/>
  <c r="H61" i="2"/>
  <c r="P9" i="2"/>
  <c r="P61" i="2" s="1"/>
  <c r="D61" i="2"/>
  <c r="K5" i="2"/>
  <c r="K57" i="2" s="1"/>
  <c r="E57" i="2"/>
  <c r="L5" i="2"/>
  <c r="L57" i="2" s="1"/>
  <c r="F57" i="2"/>
  <c r="J9" i="2"/>
  <c r="J61" i="2" s="1"/>
  <c r="K13" i="2"/>
  <c r="K65" i="2" s="1"/>
  <c r="N9" i="2"/>
  <c r="N61" i="2" s="1"/>
  <c r="Q5" i="2"/>
  <c r="Q57" i="2" s="1"/>
  <c r="Q9" i="2"/>
  <c r="Q61" i="2" s="1"/>
  <c r="J13" i="2"/>
  <c r="J65" i="2" s="1"/>
  <c r="I13" i="2"/>
  <c r="I65" i="2" s="1"/>
  <c r="S13" i="2"/>
  <c r="S65" i="2" s="1"/>
  <c r="M13" i="2"/>
  <c r="M65" i="2" s="1"/>
  <c r="S9" i="2"/>
  <c r="S61" i="2" s="1"/>
  <c r="M9" i="2"/>
  <c r="M61" i="2" s="1"/>
  <c r="O5" i="2"/>
  <c r="O57" i="2" s="1"/>
  <c r="I5" i="2"/>
  <c r="I57" i="2" s="1"/>
  <c r="R5" i="2"/>
  <c r="R57" i="2" s="1"/>
  <c r="O9" i="2"/>
  <c r="O61" i="2" s="1"/>
  <c r="I9" i="2"/>
  <c r="I61" i="2" s="1"/>
  <c r="P5" i="2"/>
  <c r="P57" i="2" s="1"/>
  <c r="J5" i="2"/>
  <c r="J57" i="2" s="1"/>
  <c r="S5" i="2"/>
  <c r="S57" i="2" s="1"/>
  <c r="M5" i="2"/>
  <c r="M57" i="2" s="1"/>
  <c r="T14" i="2"/>
  <c r="T66" i="2" s="1"/>
  <c r="N14" i="2"/>
  <c r="N66" i="2" s="1"/>
  <c r="P10" i="2"/>
  <c r="P62" i="2" s="1"/>
  <c r="J10" i="2"/>
  <c r="J62" i="2" s="1"/>
  <c r="T10" i="2"/>
  <c r="T62" i="2" s="1"/>
  <c r="N10" i="2"/>
  <c r="N62" i="2" s="1"/>
  <c r="P8" i="2"/>
  <c r="P60" i="2" s="1"/>
  <c r="J8" i="2"/>
  <c r="J60" i="2" s="1"/>
  <c r="O14" i="2"/>
  <c r="O66" i="2" s="1"/>
  <c r="I14" i="2"/>
  <c r="I66" i="2" s="1"/>
  <c r="O20" i="2"/>
  <c r="I20" i="2"/>
  <c r="I72" i="2" s="1"/>
  <c r="Q20" i="2"/>
  <c r="Q72" i="2" s="1"/>
  <c r="K20" i="2"/>
  <c r="K25" i="2" s="1"/>
  <c r="K77" i="2" s="1"/>
  <c r="P15" i="2"/>
  <c r="P67" i="2" s="1"/>
  <c r="J15" i="2"/>
  <c r="J67" i="2" s="1"/>
  <c r="T15" i="2"/>
  <c r="T67" i="2" s="1"/>
  <c r="N15" i="2"/>
  <c r="N67" i="2" s="1"/>
  <c r="P20" i="2"/>
  <c r="P25" i="2" s="1"/>
  <c r="P77" i="2" s="1"/>
  <c r="J20" i="2"/>
  <c r="J72" i="2" s="1"/>
  <c r="Q15" i="2"/>
  <c r="Q67" i="2" s="1"/>
  <c r="K15" i="2"/>
  <c r="K67" i="2" s="1"/>
  <c r="S8" i="2"/>
  <c r="S60" i="2" s="1"/>
  <c r="M8" i="2"/>
  <c r="M60" i="2" s="1"/>
  <c r="K21" i="2"/>
  <c r="Q21" i="2"/>
  <c r="S14" i="2"/>
  <c r="S66" i="2" s="1"/>
  <c r="M14" i="2"/>
  <c r="M66" i="2" s="1"/>
  <c r="O8" i="2"/>
  <c r="O60" i="2" s="1"/>
  <c r="I8" i="2"/>
  <c r="I60" i="2" s="1"/>
  <c r="P21" i="2"/>
  <c r="J21" i="2"/>
  <c r="H59" i="2"/>
  <c r="T7" i="2"/>
  <c r="T59" i="2" s="1"/>
  <c r="G68" i="2"/>
  <c r="S16" i="2"/>
  <c r="S68" i="2" s="1"/>
  <c r="E66" i="2"/>
  <c r="Q14" i="2"/>
  <c r="Q66" i="2" s="1"/>
  <c r="C63" i="2"/>
  <c r="O11" i="2"/>
  <c r="O63" i="2" s="1"/>
  <c r="C64" i="2"/>
  <c r="O12" i="2"/>
  <c r="O64" i="2" s="1"/>
  <c r="F58" i="2"/>
  <c r="R6" i="2"/>
  <c r="R58" i="2" s="1"/>
  <c r="G67" i="2"/>
  <c r="S15" i="2"/>
  <c r="S67" i="2" s="1"/>
  <c r="E64" i="2"/>
  <c r="Q12" i="2"/>
  <c r="Q64" i="2" s="1"/>
  <c r="C62" i="2"/>
  <c r="O10" i="2"/>
  <c r="O62" i="2" s="1"/>
  <c r="G58" i="2"/>
  <c r="S6" i="2"/>
  <c r="S58" i="2" s="1"/>
  <c r="H64" i="2"/>
  <c r="T12" i="2"/>
  <c r="T64" i="2" s="1"/>
  <c r="F62" i="2"/>
  <c r="R10" i="2"/>
  <c r="R62" i="2" s="1"/>
  <c r="D59" i="2"/>
  <c r="P7" i="2"/>
  <c r="P59" i="2" s="1"/>
  <c r="C68" i="2"/>
  <c r="O16" i="2"/>
  <c r="O68" i="2" s="1"/>
  <c r="H63" i="2"/>
  <c r="T11" i="2"/>
  <c r="T63" i="2" s="1"/>
  <c r="F60" i="2"/>
  <c r="R8" i="2"/>
  <c r="R60" i="2" s="1"/>
  <c r="E58" i="2"/>
  <c r="Q6" i="2"/>
  <c r="Q58" i="2" s="1"/>
  <c r="C67" i="2"/>
  <c r="O15" i="2"/>
  <c r="O67" i="2" s="1"/>
  <c r="F68" i="2"/>
  <c r="R16" i="2"/>
  <c r="R68" i="2" s="1"/>
  <c r="D72" i="2"/>
  <c r="J66" i="2"/>
  <c r="P14" i="2"/>
  <c r="P66" i="2" s="1"/>
  <c r="H58" i="2"/>
  <c r="T6" i="2"/>
  <c r="T58" i="2" s="1"/>
  <c r="F67" i="2"/>
  <c r="R15" i="2"/>
  <c r="R67" i="2" s="1"/>
  <c r="D64" i="2"/>
  <c r="P12" i="2"/>
  <c r="P64" i="2" s="1"/>
  <c r="G64" i="2"/>
  <c r="S12" i="2"/>
  <c r="S64" i="2" s="1"/>
  <c r="E63" i="2"/>
  <c r="Q11" i="2"/>
  <c r="Q63" i="2" s="1"/>
  <c r="H68" i="2"/>
  <c r="T16" i="2"/>
  <c r="T68" i="2" s="1"/>
  <c r="F66" i="2"/>
  <c r="R14" i="2"/>
  <c r="R66" i="2" s="1"/>
  <c r="D63" i="2"/>
  <c r="P11" i="2"/>
  <c r="P63" i="2" s="1"/>
  <c r="C59" i="2"/>
  <c r="O7" i="2"/>
  <c r="O59" i="2" s="1"/>
  <c r="G63" i="2"/>
  <c r="S11" i="2"/>
  <c r="S63" i="2" s="1"/>
  <c r="E60" i="2"/>
  <c r="Q8" i="2"/>
  <c r="Q60" i="2" s="1"/>
  <c r="D58" i="2"/>
  <c r="P6" i="2"/>
  <c r="P58" i="2" s="1"/>
  <c r="F63" i="2"/>
  <c r="R11" i="2"/>
  <c r="R63" i="2" s="1"/>
  <c r="E68" i="2"/>
  <c r="Q16" i="2"/>
  <c r="Q68" i="2" s="1"/>
  <c r="G62" i="2"/>
  <c r="S10" i="2"/>
  <c r="S62" i="2" s="1"/>
  <c r="E59" i="2"/>
  <c r="Q7" i="2"/>
  <c r="Q59" i="2" s="1"/>
  <c r="D68" i="2"/>
  <c r="P16" i="2"/>
  <c r="P68" i="2" s="1"/>
  <c r="G59" i="2"/>
  <c r="S7" i="2"/>
  <c r="S59" i="2" s="1"/>
  <c r="C58" i="2"/>
  <c r="O6" i="2"/>
  <c r="O58" i="2" s="1"/>
  <c r="K62" i="2"/>
  <c r="Q10" i="2"/>
  <c r="Q62" i="2" s="1"/>
  <c r="K72" i="2"/>
  <c r="N60" i="2"/>
  <c r="T8" i="2"/>
  <c r="T60" i="2" s="1"/>
  <c r="D67" i="2"/>
  <c r="O26" i="2"/>
  <c r="O78" i="2" s="1"/>
  <c r="O73" i="2"/>
  <c r="H67" i="2"/>
  <c r="G60" i="2"/>
  <c r="H66" i="2"/>
  <c r="D62" i="2"/>
  <c r="E26" i="2"/>
  <c r="E78" i="2" s="1"/>
  <c r="E73" i="2"/>
  <c r="E67" i="2"/>
  <c r="D66" i="2"/>
  <c r="H62" i="2"/>
  <c r="D60" i="2"/>
  <c r="C66" i="2"/>
  <c r="C25" i="2"/>
  <c r="C77" i="2" s="1"/>
  <c r="C72" i="2"/>
  <c r="G66" i="2"/>
  <c r="C60" i="2"/>
  <c r="D26" i="2"/>
  <c r="D78" i="2" s="1"/>
  <c r="D73" i="2"/>
  <c r="I26" i="2"/>
  <c r="I78" i="2" s="1"/>
  <c r="E62" i="2"/>
  <c r="E25" i="2"/>
  <c r="E77" i="2" s="1"/>
  <c r="E72" i="2"/>
  <c r="H60" i="2"/>
  <c r="D25" i="2"/>
  <c r="D77" i="2" s="1"/>
  <c r="N58" i="2"/>
  <c r="L67" i="2"/>
  <c r="J64" i="2"/>
  <c r="M64" i="2"/>
  <c r="K63" i="2"/>
  <c r="N63" i="2"/>
  <c r="L60" i="2"/>
  <c r="K58" i="2"/>
  <c r="I67" i="2"/>
  <c r="L68" i="2"/>
  <c r="M63" i="2"/>
  <c r="K60" i="2"/>
  <c r="J58" i="2"/>
  <c r="L63" i="2"/>
  <c r="K68" i="2"/>
  <c r="N68" i="2"/>
  <c r="L66" i="2"/>
  <c r="J63" i="2"/>
  <c r="I59" i="2"/>
  <c r="N59" i="2"/>
  <c r="M68" i="2"/>
  <c r="K66" i="2"/>
  <c r="I63" i="2"/>
  <c r="I64" i="2"/>
  <c r="L58" i="2"/>
  <c r="M62" i="2"/>
  <c r="K59" i="2"/>
  <c r="J68" i="2"/>
  <c r="M59" i="2"/>
  <c r="I58" i="2"/>
  <c r="N64" i="2"/>
  <c r="L62" i="2"/>
  <c r="J59" i="2"/>
  <c r="I68" i="2"/>
  <c r="M67" i="2"/>
  <c r="K64" i="2"/>
  <c r="I62" i="2"/>
  <c r="M58" i="2"/>
  <c r="Q25" i="2" l="1"/>
  <c r="Q77" i="2" s="1"/>
  <c r="P72" i="2"/>
  <c r="P26" i="2"/>
  <c r="P78" i="2" s="1"/>
  <c r="P73" i="2"/>
  <c r="K26" i="2"/>
  <c r="K78" i="2" s="1"/>
  <c r="K73" i="2"/>
  <c r="J25" i="2"/>
  <c r="J77" i="2" s="1"/>
  <c r="J26" i="2"/>
  <c r="J78" i="2" s="1"/>
  <c r="J73" i="2"/>
  <c r="Q26" i="2"/>
  <c r="Q78" i="2" s="1"/>
  <c r="Q73" i="2"/>
  <c r="O25" i="2"/>
  <c r="O77" i="2" s="1"/>
  <c r="O72" i="2"/>
  <c r="I25" i="2"/>
  <c r="I77" i="2" s="1"/>
  <c r="E13" i="1"/>
  <c r="E14" i="1"/>
  <c r="E15" i="1"/>
  <c r="E16" i="1"/>
  <c r="E17" i="1"/>
  <c r="E18" i="1"/>
  <c r="E19" i="1"/>
  <c r="E20" i="1"/>
  <c r="E21" i="1"/>
  <c r="E23" i="1"/>
  <c r="E24" i="1"/>
  <c r="E25" i="1"/>
  <c r="E27" i="1"/>
  <c r="E28" i="1"/>
  <c r="E29" i="1"/>
  <c r="E12" i="1"/>
  <c r="D8" i="1"/>
  <c r="F8" i="1" s="1"/>
  <c r="D9" i="1"/>
  <c r="F9" i="1" s="1"/>
  <c r="D7" i="1"/>
  <c r="F7" i="1" s="1"/>
  <c r="B19" i="1" s="1"/>
  <c r="B21" i="1" l="1"/>
  <c r="B29" i="1"/>
  <c r="B27" i="1"/>
  <c r="B25" i="1"/>
  <c r="B23" i="1"/>
</calcChain>
</file>

<file path=xl/sharedStrings.xml><?xml version="1.0" encoding="utf-8"?>
<sst xmlns="http://schemas.openxmlformats.org/spreadsheetml/2006/main" count="416" uniqueCount="125">
  <si>
    <t>Indicatieve raming CO2-vrachten (o.b.v. CO2-Calculator, versie 1-3-1-VL_0, OVAM) (in kg)</t>
  </si>
  <si>
    <t>Ontgraving</t>
  </si>
  <si>
    <t>Zonder bemaling</t>
  </si>
  <si>
    <t>30 dagen bemaling zonder zuivering</t>
  </si>
  <si>
    <t>60 dagen bemaling zonder zuivering</t>
  </si>
  <si>
    <t>30 dagen WZI met strip</t>
  </si>
  <si>
    <t>60 dagen WZI met strip</t>
  </si>
  <si>
    <t>30 dagen WZI met WAK</t>
  </si>
  <si>
    <t>60 dagen WZI met WAK</t>
  </si>
  <si>
    <t>0 m³/u</t>
  </si>
  <si>
    <t>5 m3/u</t>
  </si>
  <si>
    <t>10 m³/u</t>
  </si>
  <si>
    <t>15-25 m³/u</t>
  </si>
  <si>
    <t xml:space="preserve">ontgraving en afvoer 100 m³ </t>
  </si>
  <si>
    <t>ontgraving en afvoer 100 m³ biologische verwerking</t>
  </si>
  <si>
    <t>ontgraving en afvoer 100 m³ fysicochemische verwerking</t>
  </si>
  <si>
    <t>ontgraving en afvoer 100 m³ thermische verwerking</t>
  </si>
  <si>
    <t xml:space="preserve">ontgraving en afvoer 500 m³ </t>
  </si>
  <si>
    <t>ontgraving en afvoer 500 m³ biologische verwerking</t>
  </si>
  <si>
    <t>ontgraving en afvoer 500 m³ fysicochemische verwerking</t>
  </si>
  <si>
    <t>ontgraving en afvoer 500 m³ thermische verwerking</t>
  </si>
  <si>
    <t xml:space="preserve">ontgraving en afvoer 1000 m³ </t>
  </si>
  <si>
    <t>ontgraving en afvoer 1000 m³ biologische verwerking</t>
  </si>
  <si>
    <t>ontgraving en afvoer 1000 m³ fysicochemische verwerking</t>
  </si>
  <si>
    <t>ontgraving en afvoer 1000 m³ thermische verwerking</t>
  </si>
  <si>
    <t>In-situ bodemluchtextractie met of zonder grondwaterverlaging</t>
  </si>
  <si>
    <t>zonder grondwaterverlaging</t>
  </si>
  <si>
    <t>met grondwaterverlaging, zonder zuivering</t>
  </si>
  <si>
    <t>met grondwaterverlaging, WZI met strip + zandfilter</t>
  </si>
  <si>
    <t>met grondwaterverlaging, WZI met WAK + zandfilter</t>
  </si>
  <si>
    <t>Bodemluchtextractie 1 jaar</t>
  </si>
  <si>
    <t>Bodemluchtextractie 2 jaar</t>
  </si>
  <si>
    <t>In-situ pump-and-treat</t>
  </si>
  <si>
    <t>Pump-and-treat 1 jaar</t>
  </si>
  <si>
    <t>Pump-and-treat 2 jaar</t>
  </si>
  <si>
    <t>In-situ persluchtinjectie (PLI) met bodemluchtextractie zonder grondwaterverlaging</t>
  </si>
  <si>
    <t>Toelichting</t>
  </si>
  <si>
    <t>PLI 1 jaar</t>
  </si>
  <si>
    <t>PLI 2 jaar</t>
  </si>
  <si>
    <t>afbraak 100 kg C-verontreiniging</t>
  </si>
  <si>
    <t>oxidatiereactie: 0,29 kg CO2/kg C (10% organische C in grond is biologisch afbreekbaar en 20 % CO2-buffer)</t>
  </si>
  <si>
    <t>afbraak 500 kg C-verontreiniging</t>
  </si>
  <si>
    <t>In-situ injectie substraat, nutriënten, oxidans</t>
  </si>
  <si>
    <t>Directe injectie 20 m</t>
  </si>
  <si>
    <t>Directe injectie 100 m</t>
  </si>
  <si>
    <t>Directe injectie 500 m</t>
  </si>
  <si>
    <t>1.000 kg substraat protamylasse + substraatreactie</t>
  </si>
  <si>
    <t>substraatreactie: 1,3032 kg CO2/kg protamylasse</t>
  </si>
  <si>
    <t>5.000 kg substraat protamylasse + substraatreactie</t>
  </si>
  <si>
    <t>10.000 kg substraat protamylasse + substraatreactie</t>
  </si>
  <si>
    <t>100 kg ammoniumfosfaat</t>
  </si>
  <si>
    <t>500 kg ammoniumfosfaat</t>
  </si>
  <si>
    <t>1.000 kg ammoniumfosfaat</t>
  </si>
  <si>
    <t>1.000 kg Permanganaat (40% in water) + substraatreactie</t>
  </si>
  <si>
    <t>oxidatiereactie: 0,045 kg CO2/kg KMnO4 (omrekening o.b.v. ingezette vracht permanganaat, rekeninghoudend met 20% reactie met koolstof en 20% CO2-buffer water</t>
  </si>
  <si>
    <t>5.000 kg Permanganaat (40% in water) + substraatreactie</t>
  </si>
  <si>
    <t>10.000 kg Permanganaat (40% in water) + substraatreactie</t>
  </si>
  <si>
    <t>Indicatieve raming CO2-vrachten (o.b.v. CO2-Calculator, versie 1-3-1-VL_0, OVAM) (in ton)</t>
  </si>
  <si>
    <t>ontgraving en afvoer 1000 m³</t>
  </si>
  <si>
    <t>Enkele uitgangspunten</t>
  </si>
  <si>
    <t>indien CO2- range beschikbaar was, is de onderkant van de range genomen</t>
  </si>
  <si>
    <t>gebruik van groene stroom</t>
  </si>
  <si>
    <t>HDPE leidingen, putten</t>
  </si>
  <si>
    <t>Bovengrondse onttrekkingspomp</t>
  </si>
  <si>
    <t>aktief kool na gebruik is afvalstof</t>
  </si>
  <si>
    <t>geen wisseling van aktief kool tijdens sanering</t>
  </si>
  <si>
    <t>zandfilter enkel voorziening bij zuivering gedurende 1 of meerdere jaren</t>
  </si>
  <si>
    <t>directe injectie: dieselbrandstof</t>
  </si>
  <si>
    <t>Afkortingen</t>
  </si>
  <si>
    <t>WZI = waterzuiveringsinstallatie</t>
  </si>
  <si>
    <t>WAK = waterzijdige aktief kool</t>
  </si>
  <si>
    <t>strip = stripinstallatie (waterzuivering)</t>
  </si>
  <si>
    <t>ton/m³</t>
  </si>
  <si>
    <t>kg ds/kg</t>
  </si>
  <si>
    <t>bio</t>
  </si>
  <si>
    <t>mg/kg ds</t>
  </si>
  <si>
    <t>g/ton</t>
  </si>
  <si>
    <t>kg/m³</t>
  </si>
  <si>
    <t>Fys</t>
  </si>
  <si>
    <t>Ther</t>
  </si>
  <si>
    <t>Activiteit</t>
  </si>
  <si>
    <t>Hoeveelheid (m³)</t>
  </si>
  <si>
    <t>CO2 kg</t>
  </si>
  <si>
    <t>CO2 ton</t>
  </si>
  <si>
    <t>Ontgraven</t>
  </si>
  <si>
    <t>m³</t>
  </si>
  <si>
    <t>Transport vrachtwagen, 50 km enkele rit</t>
  </si>
  <si>
    <t>Verwerking</t>
  </si>
  <si>
    <t>biologisch</t>
  </si>
  <si>
    <t>kg C</t>
  </si>
  <si>
    <t>fyscio</t>
  </si>
  <si>
    <t>Thermisch</t>
  </si>
  <si>
    <t>Bemaling</t>
  </si>
  <si>
    <t>filters, 32 mm, HDPE</t>
  </si>
  <si>
    <t>stuks</t>
  </si>
  <si>
    <t>m diepte</t>
  </si>
  <si>
    <t>bovengrondse pomp</t>
  </si>
  <si>
    <t>m³/u</t>
  </si>
  <si>
    <t>dagen</t>
  </si>
  <si>
    <t>15-25</t>
  </si>
  <si>
    <t>WZI</t>
  </si>
  <si>
    <t>striptoren</t>
  </si>
  <si>
    <t>LAK</t>
  </si>
  <si>
    <t>WAK</t>
  </si>
  <si>
    <t>Zandfiltratie</t>
  </si>
  <si>
    <t>Afvalstoffen</t>
  </si>
  <si>
    <t>aktief kool water</t>
  </si>
  <si>
    <t>kg (5 m³/u)</t>
  </si>
  <si>
    <t>kg (10 m³/u)</t>
  </si>
  <si>
    <t>kg (15-25 m³/u)</t>
  </si>
  <si>
    <t>Aktief kool striptoren (lucht/water verhouding van 50 m3/m3, 20 s verblijftijd lucht)</t>
  </si>
  <si>
    <t>kg (5m³/u)</t>
  </si>
  <si>
    <t>kg (10m³/u)</t>
  </si>
  <si>
    <t>BLE</t>
  </si>
  <si>
    <t>filters, HDPE, 32mm</t>
  </si>
  <si>
    <t>pomp</t>
  </si>
  <si>
    <t>m³/h</t>
  </si>
  <si>
    <t>dag</t>
  </si>
  <si>
    <t>kg</t>
  </si>
  <si>
    <t>aktief kool</t>
  </si>
  <si>
    <t>PLI</t>
  </si>
  <si>
    <t>bovengrondse afwerking</t>
  </si>
  <si>
    <t>instandhouden compressor 200 m³/h</t>
  </si>
  <si>
    <t>1 jaar</t>
  </si>
  <si>
    <t>2 jaren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</si>
</sst>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3" fontId="4" fillId="5" borderId="11" xfId="0" applyNumberFormat="1" applyFont="1" applyFill="1" applyBorder="1" applyAlignment="1">
      <alignment horizontal="center" vertical="center" wrapText="1"/>
    </xf>
    <xf numFmtId="3" fontId="4" fillId="5" borderId="12" xfId="0" applyNumberFormat="1" applyFont="1" applyFill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3" fontId="4" fillId="6" borderId="11" xfId="0" applyNumberFormat="1" applyFont="1" applyFill="1" applyBorder="1" applyAlignment="1">
      <alignment horizontal="center" vertical="center" wrapText="1"/>
    </xf>
    <xf numFmtId="3" fontId="4" fillId="6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wrapText="1"/>
    </xf>
    <xf numFmtId="3" fontId="4" fillId="3" borderId="14" xfId="0" applyNumberFormat="1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3" fontId="4" fillId="5" borderId="15" xfId="0" applyNumberFormat="1" applyFont="1" applyFill="1" applyBorder="1" applyAlignment="1">
      <alignment horizontal="center" vertical="center" wrapText="1"/>
    </xf>
    <xf numFmtId="3" fontId="4" fillId="5" borderId="16" xfId="0" applyNumberFormat="1" applyFont="1" applyFill="1" applyBorder="1" applyAlignment="1">
      <alignment horizontal="center" vertical="center" wrapText="1"/>
    </xf>
    <xf numFmtId="3" fontId="4" fillId="6" borderId="13" xfId="0" applyNumberFormat="1" applyFont="1" applyFill="1" applyBorder="1" applyAlignment="1">
      <alignment horizontal="center" vertical="center" wrapText="1"/>
    </xf>
    <xf numFmtId="3" fontId="4" fillId="6" borderId="15" xfId="0" applyNumberFormat="1" applyFont="1" applyFill="1" applyBorder="1" applyAlignment="1">
      <alignment horizontal="center" vertical="center" wrapText="1"/>
    </xf>
    <xf numFmtId="3" fontId="4" fillId="6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wrapText="1"/>
    </xf>
    <xf numFmtId="3" fontId="4" fillId="3" borderId="22" xfId="0" applyNumberFormat="1" applyFont="1" applyFill="1" applyBorder="1" applyAlignment="1">
      <alignment horizontal="center" vertical="center" wrapText="1"/>
    </xf>
    <xf numFmtId="3" fontId="4" fillId="4" borderId="23" xfId="0" applyNumberFormat="1" applyFont="1" applyFill="1" applyBorder="1" applyAlignment="1">
      <alignment horizontal="center" vertical="center" wrapText="1"/>
    </xf>
    <xf numFmtId="3" fontId="4" fillId="4" borderId="24" xfId="0" applyNumberFormat="1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3" fontId="4" fillId="5" borderId="21" xfId="0" applyNumberFormat="1" applyFont="1" applyFill="1" applyBorder="1" applyAlignment="1">
      <alignment horizontal="center" vertical="center" wrapText="1"/>
    </xf>
    <xf numFmtId="3" fontId="4" fillId="5" borderId="23" xfId="0" applyNumberFormat="1" applyFont="1" applyFill="1" applyBorder="1" applyAlignment="1">
      <alignment horizontal="center" vertical="center" wrapText="1"/>
    </xf>
    <xf numFmtId="3" fontId="4" fillId="5" borderId="24" xfId="0" applyNumberFormat="1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3" fontId="4" fillId="6" borderId="21" xfId="0" applyNumberFormat="1" applyFont="1" applyFill="1" applyBorder="1" applyAlignment="1">
      <alignment horizontal="center" vertical="center" wrapText="1"/>
    </xf>
    <xf numFmtId="3" fontId="4" fillId="6" borderId="23" xfId="0" applyNumberFormat="1" applyFont="1" applyFill="1" applyBorder="1" applyAlignment="1">
      <alignment horizontal="center" vertical="center" wrapText="1"/>
    </xf>
    <xf numFmtId="3" fontId="4" fillId="6" borderId="24" xfId="0" applyNumberFormat="1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25" xfId="0" applyFont="1" applyFill="1" applyBorder="1" applyAlignment="1">
      <alignment horizontal="left" wrapText="1"/>
    </xf>
    <xf numFmtId="1" fontId="3" fillId="2" borderId="9" xfId="0" applyNumberFormat="1" applyFont="1" applyFill="1" applyBorder="1" applyAlignment="1">
      <alignment horizontal="left" wrapText="1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4" fillId="5" borderId="11" xfId="0" applyNumberFormat="1" applyFont="1" applyFill="1" applyBorder="1" applyAlignment="1">
      <alignment horizontal="center" vertical="center" wrapText="1"/>
    </xf>
    <xf numFmtId="1" fontId="4" fillId="5" borderId="12" xfId="0" applyNumberFormat="1" applyFont="1" applyFill="1" applyBorder="1" applyAlignment="1">
      <alignment horizontal="center"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4" fillId="6" borderId="11" xfId="0" applyNumberFormat="1" applyFont="1" applyFill="1" applyBorder="1" applyAlignment="1">
      <alignment horizontal="center" vertical="center" wrapText="1"/>
    </xf>
    <xf numFmtId="1" fontId="4" fillId="6" borderId="12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 wrapText="1"/>
    </xf>
    <xf numFmtId="3" fontId="4" fillId="4" borderId="27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3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3" fontId="4" fillId="6" borderId="25" xfId="0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3" fontId="4" fillId="3" borderId="29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wrapText="1"/>
    </xf>
    <xf numFmtId="0" fontId="3" fillId="3" borderId="3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4" fillId="0" borderId="31" xfId="0" applyNumberFormat="1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4" fillId="0" borderId="37" xfId="0" applyNumberFormat="1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1</xdr:row>
      <xdr:rowOff>38099</xdr:rowOff>
    </xdr:from>
    <xdr:to>
      <xdr:col>19</xdr:col>
      <xdr:colOff>647700</xdr:colOff>
      <xdr:row>1</xdr:row>
      <xdr:rowOff>855132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F64A84-56BD-45D7-A5E2-96225A0CB0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540"/>
        <a:stretch/>
      </xdr:blipFill>
      <xdr:spPr>
        <a:xfrm>
          <a:off x="14849475" y="180974"/>
          <a:ext cx="1762125" cy="817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0</xdr:row>
      <xdr:rowOff>145676</xdr:rowOff>
    </xdr:from>
    <xdr:to>
      <xdr:col>0</xdr:col>
      <xdr:colOff>1930213</xdr:colOff>
      <xdr:row>5</xdr:row>
      <xdr:rowOff>10209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850ED3-55BF-4731-B5FE-97CD66610C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540"/>
        <a:stretch/>
      </xdr:blipFill>
      <xdr:spPr>
        <a:xfrm>
          <a:off x="168088" y="145676"/>
          <a:ext cx="1762125" cy="817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6983C-1D3E-44F4-BDCF-ECBE2D3E9DFD}">
  <dimension ref="A1:U118"/>
  <sheetViews>
    <sheetView tabSelected="1" zoomScaleNormal="100" workbookViewId="0"/>
  </sheetViews>
  <sheetFormatPr defaultColWidth="8.7109375" defaultRowHeight="11.25"/>
  <cols>
    <col min="1" max="1" width="51" style="6" bestFit="1" customWidth="1"/>
    <col min="2" max="2" width="25.42578125" style="6" bestFit="1" customWidth="1"/>
    <col min="3" max="4" width="8.85546875" style="6" bestFit="1" customWidth="1"/>
    <col min="5" max="5" width="13.140625" style="6" customWidth="1"/>
    <col min="6" max="7" width="8.85546875" style="6" bestFit="1" customWidth="1"/>
    <col min="8" max="8" width="13" style="6" customWidth="1"/>
    <col min="9" max="9" width="8.85546875" style="6" bestFit="1" customWidth="1"/>
    <col min="10" max="10" width="9.5703125" style="6" customWidth="1"/>
    <col min="11" max="11" width="10.140625" style="6" bestFit="1" customWidth="1"/>
    <col min="12" max="13" width="8.85546875" style="6" bestFit="1" customWidth="1"/>
    <col min="14" max="14" width="10.140625" style="6" bestFit="1" customWidth="1"/>
    <col min="15" max="16" width="8.7109375" style="6"/>
    <col min="17" max="17" width="10.140625" style="6" bestFit="1" customWidth="1"/>
    <col min="18" max="19" width="8.7109375" style="6"/>
    <col min="20" max="20" width="10.140625" style="6" bestFit="1" customWidth="1"/>
    <col min="21" max="16384" width="8.7109375" style="6"/>
  </cols>
  <sheetData>
    <row r="1" spans="1:20" ht="1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70.5" customHeight="1">
      <c r="A2" s="7"/>
    </row>
    <row r="3" spans="1:20">
      <c r="A3" s="8" t="s">
        <v>1</v>
      </c>
      <c r="B3" s="9" t="s">
        <v>2</v>
      </c>
      <c r="C3" s="121" t="s">
        <v>3</v>
      </c>
      <c r="D3" s="121"/>
      <c r="E3" s="122"/>
      <c r="F3" s="121" t="s">
        <v>4</v>
      </c>
      <c r="G3" s="121"/>
      <c r="H3" s="121"/>
      <c r="I3" s="123" t="s">
        <v>5</v>
      </c>
      <c r="J3" s="120"/>
      <c r="K3" s="124"/>
      <c r="L3" s="120" t="s">
        <v>6</v>
      </c>
      <c r="M3" s="120"/>
      <c r="N3" s="120"/>
      <c r="O3" s="117" t="s">
        <v>7</v>
      </c>
      <c r="P3" s="118"/>
      <c r="Q3" s="119"/>
      <c r="R3" s="118" t="s">
        <v>8</v>
      </c>
      <c r="S3" s="118"/>
      <c r="T3" s="119"/>
    </row>
    <row r="4" spans="1:20">
      <c r="A4" s="10"/>
      <c r="B4" s="11" t="s">
        <v>9</v>
      </c>
      <c r="C4" s="12" t="s">
        <v>10</v>
      </c>
      <c r="D4" s="12" t="s">
        <v>11</v>
      </c>
      <c r="E4" s="13" t="s">
        <v>12</v>
      </c>
      <c r="F4" s="12" t="s">
        <v>10</v>
      </c>
      <c r="G4" s="12" t="s">
        <v>11</v>
      </c>
      <c r="H4" s="12" t="s">
        <v>12</v>
      </c>
      <c r="I4" s="14" t="s">
        <v>10</v>
      </c>
      <c r="J4" s="15" t="s">
        <v>11</v>
      </c>
      <c r="K4" s="16" t="s">
        <v>12</v>
      </c>
      <c r="L4" s="15" t="s">
        <v>10</v>
      </c>
      <c r="M4" s="15" t="s">
        <v>11</v>
      </c>
      <c r="N4" s="15" t="s">
        <v>12</v>
      </c>
      <c r="O4" s="17" t="s">
        <v>10</v>
      </c>
      <c r="P4" s="18" t="s">
        <v>11</v>
      </c>
      <c r="Q4" s="19" t="s">
        <v>12</v>
      </c>
      <c r="R4" s="18" t="s">
        <v>10</v>
      </c>
      <c r="S4" s="18" t="s">
        <v>11</v>
      </c>
      <c r="T4" s="19" t="s">
        <v>12</v>
      </c>
    </row>
    <row r="5" spans="1:20">
      <c r="A5" s="91" t="s">
        <v>13</v>
      </c>
      <c r="B5" s="92">
        <f>details!D12+details!D15</f>
        <v>2291</v>
      </c>
      <c r="C5" s="93">
        <f>B5+details!$D$32+details!$D$34</f>
        <v>2895</v>
      </c>
      <c r="D5" s="93">
        <f>B5+details!$D$32+details!$D$42</f>
        <v>3114</v>
      </c>
      <c r="E5" s="94">
        <f>B5+details!$D$32+details!$D$50</f>
        <v>3187</v>
      </c>
      <c r="F5" s="93">
        <f>B5+details!$D$32+details!$D$36</f>
        <v>3062</v>
      </c>
      <c r="G5" s="93">
        <f>B5+details!$D$32+details!$D$44</f>
        <v>3501</v>
      </c>
      <c r="H5" s="93">
        <f>B5+details!$D$32+details!$D$52</f>
        <v>3647</v>
      </c>
      <c r="I5" s="95">
        <f>C5+details!$D$60+details!$D$143</f>
        <v>5716</v>
      </c>
      <c r="J5" s="96">
        <f>D5+details!$D$68+details!$D$144</f>
        <v>8847</v>
      </c>
      <c r="K5" s="97">
        <f>E5+details!$D$76+details!$D$143</f>
        <v>6634</v>
      </c>
      <c r="L5" s="96">
        <f>F5+details!$D$62+details!$D$143</f>
        <v>6133</v>
      </c>
      <c r="M5" s="96">
        <f>G5+details!$D$70+details!$D$144</f>
        <v>9829</v>
      </c>
      <c r="N5" s="96">
        <f>H5+details!$D$78+details!$D$145</f>
        <v>15677</v>
      </c>
      <c r="O5" s="98">
        <f>C5+details!$D$98+details!$D$138</f>
        <v>6024</v>
      </c>
      <c r="P5" s="99">
        <f>D5+details!$D$106+details!$D$139</f>
        <v>11565</v>
      </c>
      <c r="Q5" s="100">
        <f>E5+details!$D$114+details!$D$140</f>
        <v>21549</v>
      </c>
      <c r="R5" s="99">
        <f>F5+details!$D$100+details!$D$138</f>
        <v>7026</v>
      </c>
      <c r="S5" s="99">
        <f>G5+details!$D$108+details!$D$139</f>
        <v>15815</v>
      </c>
      <c r="T5" s="100">
        <f>H5+details!$D$116+details!$D$140</f>
        <v>31196</v>
      </c>
    </row>
    <row r="6" spans="1:20">
      <c r="A6" s="59" t="s">
        <v>14</v>
      </c>
      <c r="B6" s="60">
        <f>details!D12+details!D15+details!D19</f>
        <v>2468</v>
      </c>
      <c r="C6" s="61">
        <f>B6+details!$D$32+details!$D$34</f>
        <v>3072</v>
      </c>
      <c r="D6" s="61">
        <f>B6+details!$D$32+details!$D$42</f>
        <v>3291</v>
      </c>
      <c r="E6" s="62">
        <f>B6+details!$D$32+details!$D$50</f>
        <v>3364</v>
      </c>
      <c r="F6" s="61">
        <f>B6+details!$D$32+details!$D$36</f>
        <v>3239</v>
      </c>
      <c r="G6" s="61">
        <f>B6+details!$D$32+details!$D$44</f>
        <v>3678</v>
      </c>
      <c r="H6" s="61">
        <f>B6+details!$D$32+details!$D$52</f>
        <v>3824</v>
      </c>
      <c r="I6" s="64">
        <f>C6+details!$D$60+details!$D$143</f>
        <v>5893</v>
      </c>
      <c r="J6" s="65">
        <f>D6+details!$D$68+details!$D$144</f>
        <v>9024</v>
      </c>
      <c r="K6" s="66">
        <f>E6+details!$D$76+details!$D$143</f>
        <v>6811</v>
      </c>
      <c r="L6" s="65">
        <f>F6+details!$D$62+details!$D$143</f>
        <v>6310</v>
      </c>
      <c r="M6" s="65">
        <f>G6+details!$D$70+details!$D$144</f>
        <v>10006</v>
      </c>
      <c r="N6" s="65">
        <f>H6+details!$D$78+details!$D$145</f>
        <v>15854</v>
      </c>
      <c r="O6" s="68">
        <f>C6+details!$D$98+details!$D$138</f>
        <v>6201</v>
      </c>
      <c r="P6" s="69">
        <f>D6+details!$D$106+details!$D$139</f>
        <v>11742</v>
      </c>
      <c r="Q6" s="70">
        <f>E6+details!$D$114+details!$D$140</f>
        <v>21726</v>
      </c>
      <c r="R6" s="69">
        <f>F6+details!$D$100+details!$D$138</f>
        <v>7203</v>
      </c>
      <c r="S6" s="69">
        <f>G6+details!$D$108+details!$D$139</f>
        <v>15992</v>
      </c>
      <c r="T6" s="70">
        <f>H6+details!$D$116+details!$D$140</f>
        <v>31373</v>
      </c>
    </row>
    <row r="7" spans="1:20">
      <c r="A7" s="30" t="s">
        <v>15</v>
      </c>
      <c r="B7" s="31">
        <f>SUM(details!D12,details!D15,details!D20)</f>
        <v>2784</v>
      </c>
      <c r="C7" s="32">
        <f>B7+details!$D$32+details!$D$34</f>
        <v>3388</v>
      </c>
      <c r="D7" s="32">
        <f>B7+details!$D$32+details!$D$42</f>
        <v>3607</v>
      </c>
      <c r="E7" s="33">
        <f>B7+details!$D$32+details!$D$50</f>
        <v>3680</v>
      </c>
      <c r="F7" s="32">
        <f>B7+details!$D$32+details!$D$36</f>
        <v>3555</v>
      </c>
      <c r="G7" s="32">
        <f>B7+details!$D$32+details!$D$44</f>
        <v>3994</v>
      </c>
      <c r="H7" s="32">
        <f>B7+details!$D$32+details!$D$52</f>
        <v>4140</v>
      </c>
      <c r="I7" s="34">
        <f>C7+details!$D$60+details!$D$143</f>
        <v>6209</v>
      </c>
      <c r="J7" s="35">
        <f>D7+details!$D$68+details!$D$144</f>
        <v>9340</v>
      </c>
      <c r="K7" s="36">
        <f>E7+details!$D$76+details!$D$143</f>
        <v>7127</v>
      </c>
      <c r="L7" s="35">
        <f>F7+details!$D$62+details!$D$143</f>
        <v>6626</v>
      </c>
      <c r="M7" s="35">
        <f>G7+details!$D$70+details!$D$144</f>
        <v>10322</v>
      </c>
      <c r="N7" s="35">
        <f>H7+details!$D$78+details!$D$145</f>
        <v>16170</v>
      </c>
      <c r="O7" s="37">
        <f>C7+details!$D$98+details!$D$138</f>
        <v>6517</v>
      </c>
      <c r="P7" s="38">
        <f>D7+details!$D$106+details!$D$139</f>
        <v>12058</v>
      </c>
      <c r="Q7" s="39">
        <f>E7+details!$D$114+details!$D$140</f>
        <v>22042</v>
      </c>
      <c r="R7" s="38">
        <f>F7+details!$D$100+details!$D$138</f>
        <v>7519</v>
      </c>
      <c r="S7" s="38">
        <f>G7+details!$D$108+details!$D$139</f>
        <v>16308</v>
      </c>
      <c r="T7" s="39">
        <f>H7+details!$D$116+details!$D$140</f>
        <v>31689</v>
      </c>
    </row>
    <row r="8" spans="1:20">
      <c r="A8" s="30" t="s">
        <v>16</v>
      </c>
      <c r="B8" s="31">
        <f>SUM(details!D12,details!D15,details!D21)</f>
        <v>148375</v>
      </c>
      <c r="C8" s="32">
        <f>B8+details!$D$32+details!$D$34</f>
        <v>148979</v>
      </c>
      <c r="D8" s="32">
        <f>B8+details!$D$32+details!$D$42</f>
        <v>149198</v>
      </c>
      <c r="E8" s="33">
        <f>B8+details!$D$32+details!$D$50</f>
        <v>149271</v>
      </c>
      <c r="F8" s="32">
        <f>B8+details!$D$32+details!$D$36</f>
        <v>149146</v>
      </c>
      <c r="G8" s="32">
        <f>B8+details!$D$32+details!$D$44</f>
        <v>149585</v>
      </c>
      <c r="H8" s="32">
        <f>B8+details!$D$32+details!$D$52</f>
        <v>149731</v>
      </c>
      <c r="I8" s="34">
        <f>C8+details!$D$60+details!$D$143</f>
        <v>151800</v>
      </c>
      <c r="J8" s="35">
        <f>D8+details!$D$68+details!$D$144</f>
        <v>154931</v>
      </c>
      <c r="K8" s="36">
        <f>E8+details!$D$76+details!$D$143</f>
        <v>152718</v>
      </c>
      <c r="L8" s="35">
        <f>F8+details!$D$62+details!$D$143</f>
        <v>152217</v>
      </c>
      <c r="M8" s="35">
        <f>G8+details!$D$70+details!$D$144</f>
        <v>155913</v>
      </c>
      <c r="N8" s="35">
        <f>H8+details!$D$78+details!$D$145</f>
        <v>161761</v>
      </c>
      <c r="O8" s="37">
        <f>C8+details!$D$98+details!$D$138</f>
        <v>152108</v>
      </c>
      <c r="P8" s="38">
        <f>D8+details!$D$106+details!$D$139</f>
        <v>157649</v>
      </c>
      <c r="Q8" s="39">
        <f>E8+details!$D$114+details!$D$140</f>
        <v>167633</v>
      </c>
      <c r="R8" s="38">
        <f>F8+details!$D$100+details!$D$138</f>
        <v>153110</v>
      </c>
      <c r="S8" s="38">
        <f>G8+details!$D$108+details!$D$139</f>
        <v>161899</v>
      </c>
      <c r="T8" s="39">
        <f>H8+details!$D$116+details!$D$140</f>
        <v>177280</v>
      </c>
    </row>
    <row r="9" spans="1:20">
      <c r="A9" s="30" t="s">
        <v>17</v>
      </c>
      <c r="B9" s="31">
        <f>details!D13+details!D16</f>
        <v>11455</v>
      </c>
      <c r="C9" s="32">
        <f>B9+details!$D$32+details!$D$34</f>
        <v>12059</v>
      </c>
      <c r="D9" s="32">
        <f>B9+details!$D$32+details!$D$42</f>
        <v>12278</v>
      </c>
      <c r="E9" s="33">
        <f>B9+details!$D$32+details!$D$50</f>
        <v>12351</v>
      </c>
      <c r="F9" s="32">
        <f>B9+details!$D$32+details!$D$36</f>
        <v>12226</v>
      </c>
      <c r="G9" s="32">
        <f>B9+details!$D$32+details!$D$44</f>
        <v>12665</v>
      </c>
      <c r="H9" s="32">
        <f>B9+details!$D$32+details!$D$52</f>
        <v>12811</v>
      </c>
      <c r="I9" s="34">
        <f>C9+details!$D$60+details!$D$143</f>
        <v>14880</v>
      </c>
      <c r="J9" s="35">
        <f>D9+details!$D$68+details!$D$144</f>
        <v>18011</v>
      </c>
      <c r="K9" s="36">
        <f>E9+details!$D$76+details!$D$143</f>
        <v>15798</v>
      </c>
      <c r="L9" s="35">
        <f>F9+details!$D$62+details!$D$143</f>
        <v>15297</v>
      </c>
      <c r="M9" s="35">
        <f>G9+details!$D$70+details!$D$144</f>
        <v>18993</v>
      </c>
      <c r="N9" s="35">
        <f>H9+details!$D$78+details!$D$145</f>
        <v>24841</v>
      </c>
      <c r="O9" s="37">
        <f>C9+details!$D$98+details!$D$138</f>
        <v>15188</v>
      </c>
      <c r="P9" s="38">
        <f>D9+details!$D$106+details!$D$139</f>
        <v>20729</v>
      </c>
      <c r="Q9" s="39">
        <f>E9+details!$D$114+details!$D$140</f>
        <v>30713</v>
      </c>
      <c r="R9" s="38">
        <f>F9+details!$D$100+details!$D$138</f>
        <v>16190</v>
      </c>
      <c r="S9" s="38">
        <f>G9+details!$D$108+details!$D$139</f>
        <v>24979</v>
      </c>
      <c r="T9" s="39">
        <f>H9+details!$D$116+details!$D$140</f>
        <v>40360</v>
      </c>
    </row>
    <row r="10" spans="1:20">
      <c r="A10" s="30" t="s">
        <v>18</v>
      </c>
      <c r="B10" s="31">
        <f>SUM(details!D13,details!D16,details!D23)</f>
        <v>12338</v>
      </c>
      <c r="C10" s="32">
        <f>B10+details!$D$32+details!$D$34</f>
        <v>12942</v>
      </c>
      <c r="D10" s="32">
        <f>B10+details!$D$32+details!$D$42</f>
        <v>13161</v>
      </c>
      <c r="E10" s="33">
        <f>B10+details!$D$32+details!$D$50</f>
        <v>13234</v>
      </c>
      <c r="F10" s="32">
        <f>B10+details!$D$32+details!$D$36</f>
        <v>13109</v>
      </c>
      <c r="G10" s="32">
        <f>B10+details!$D$32+details!$D$44</f>
        <v>13548</v>
      </c>
      <c r="H10" s="32">
        <f>B10+details!$D$32+details!$D$52</f>
        <v>13694</v>
      </c>
      <c r="I10" s="34">
        <f>C10+details!$D$60+details!$D$143</f>
        <v>15763</v>
      </c>
      <c r="J10" s="35">
        <f>D10+details!$D$68+details!$D$144</f>
        <v>18894</v>
      </c>
      <c r="K10" s="36">
        <f>E10+details!$D$76+details!$D$143</f>
        <v>16681</v>
      </c>
      <c r="L10" s="35">
        <f>F10+details!$D$62+details!$D$143</f>
        <v>16180</v>
      </c>
      <c r="M10" s="35">
        <f>G10+details!$D$70+details!$D$144</f>
        <v>19876</v>
      </c>
      <c r="N10" s="35">
        <f>H10+details!$D$78+details!$D$145</f>
        <v>25724</v>
      </c>
      <c r="O10" s="37">
        <f>C10+details!$D$98+details!$D$138</f>
        <v>16071</v>
      </c>
      <c r="P10" s="38">
        <f>D10+details!$D$106+details!$D$139</f>
        <v>21612</v>
      </c>
      <c r="Q10" s="39">
        <f>E10+details!$D$114+details!$D$140</f>
        <v>31596</v>
      </c>
      <c r="R10" s="38">
        <f>F10+details!$D$100+details!$D$138</f>
        <v>17073</v>
      </c>
      <c r="S10" s="38">
        <f>G10+details!$D$108+details!$D$139</f>
        <v>25862</v>
      </c>
      <c r="T10" s="39">
        <f>H10+details!$D$116+details!$D$140</f>
        <v>41243</v>
      </c>
    </row>
    <row r="11" spans="1:20">
      <c r="A11" s="30" t="s">
        <v>19</v>
      </c>
      <c r="B11" s="31">
        <f>SUM(details!D13,details!D16,details!D24)</f>
        <v>13920</v>
      </c>
      <c r="C11" s="32">
        <f>B11+details!$D$32+details!$D$34</f>
        <v>14524</v>
      </c>
      <c r="D11" s="32">
        <f>B11+details!$D$32+details!$D$42</f>
        <v>14743</v>
      </c>
      <c r="E11" s="33">
        <f>B11+details!$D$32+details!$D$50</f>
        <v>14816</v>
      </c>
      <c r="F11" s="32">
        <f>B11+details!$D$32+details!$D$36</f>
        <v>14691</v>
      </c>
      <c r="G11" s="32">
        <f>B11+details!$D$32+details!$D$44</f>
        <v>15130</v>
      </c>
      <c r="H11" s="32">
        <f>B11+details!$D$32+details!$D$52</f>
        <v>15276</v>
      </c>
      <c r="I11" s="34">
        <f>C11+details!$D$60+details!$D$143</f>
        <v>17345</v>
      </c>
      <c r="J11" s="35">
        <f>D11+details!$D$68+details!$D$144</f>
        <v>20476</v>
      </c>
      <c r="K11" s="36">
        <f>E11+details!$D$76+details!$D$143</f>
        <v>18263</v>
      </c>
      <c r="L11" s="35">
        <f>F11+details!$D$62+details!$D$143</f>
        <v>17762</v>
      </c>
      <c r="M11" s="35">
        <f>G11+details!$D$70+details!$D$144</f>
        <v>21458</v>
      </c>
      <c r="N11" s="35">
        <f>H11+details!$D$78+details!$D$145</f>
        <v>27306</v>
      </c>
      <c r="O11" s="37">
        <f>C11+details!$D$98+details!$D$138</f>
        <v>17653</v>
      </c>
      <c r="P11" s="38">
        <f>D11+details!$D$106+details!$D$139</f>
        <v>23194</v>
      </c>
      <c r="Q11" s="39">
        <f>E11+details!$D$114+details!$D$140</f>
        <v>33178</v>
      </c>
      <c r="R11" s="38">
        <f>F11+details!$D$100+details!$D$138</f>
        <v>18655</v>
      </c>
      <c r="S11" s="38">
        <f>G11+details!$D$108+details!$D$139</f>
        <v>27444</v>
      </c>
      <c r="T11" s="39">
        <f>H11+details!$D$116+details!$D$140</f>
        <v>42825</v>
      </c>
    </row>
    <row r="12" spans="1:20">
      <c r="A12" s="30" t="s">
        <v>20</v>
      </c>
      <c r="B12" s="31">
        <f>SUM(details!D13,details!D16,details!D25)</f>
        <v>741877</v>
      </c>
      <c r="C12" s="32">
        <f>B12+details!$D$32+details!$D$34</f>
        <v>742481</v>
      </c>
      <c r="D12" s="32">
        <f>B12+details!$D$32+details!$D$42</f>
        <v>742700</v>
      </c>
      <c r="E12" s="33">
        <f>B12+details!$D$32+details!$D$50</f>
        <v>742773</v>
      </c>
      <c r="F12" s="32">
        <f>B12+details!$D$32+details!$D$36</f>
        <v>742648</v>
      </c>
      <c r="G12" s="32">
        <f>B12+details!$D$32+details!$D$44</f>
        <v>743087</v>
      </c>
      <c r="H12" s="32">
        <f>B12+details!$D$32+details!$D$52</f>
        <v>743233</v>
      </c>
      <c r="I12" s="34">
        <f>C12+details!$D$60+details!$D$143</f>
        <v>745302</v>
      </c>
      <c r="J12" s="35">
        <f>D12+details!$D$68+details!$D$144</f>
        <v>748433</v>
      </c>
      <c r="K12" s="36">
        <f>E12+details!$D$76+details!$D$143</f>
        <v>746220</v>
      </c>
      <c r="L12" s="35">
        <f>F12+details!$D$62+details!$D$143</f>
        <v>745719</v>
      </c>
      <c r="M12" s="35">
        <f>G12+details!$D$70+details!$D$144</f>
        <v>749415</v>
      </c>
      <c r="N12" s="35">
        <f>H12+details!$D$78+details!$D$145</f>
        <v>755263</v>
      </c>
      <c r="O12" s="37">
        <f>C12+details!$D$98+details!$D$138</f>
        <v>745610</v>
      </c>
      <c r="P12" s="38">
        <f>D12+details!$D$106+details!$D$139</f>
        <v>751151</v>
      </c>
      <c r="Q12" s="39">
        <f>E12+details!$D$114+details!$D$140</f>
        <v>761135</v>
      </c>
      <c r="R12" s="38">
        <f>F12+details!$D$100+details!$D$138</f>
        <v>746612</v>
      </c>
      <c r="S12" s="38">
        <f>G12+details!$D$108+details!$D$139</f>
        <v>755401</v>
      </c>
      <c r="T12" s="39">
        <f>H12+details!$D$116+details!$D$140</f>
        <v>770782</v>
      </c>
    </row>
    <row r="13" spans="1:20">
      <c r="A13" s="30" t="s">
        <v>21</v>
      </c>
      <c r="B13" s="31">
        <f>details!D14+details!D17</f>
        <v>22908</v>
      </c>
      <c r="C13" s="32">
        <f>B13+details!$D$32+details!$D$34</f>
        <v>23512</v>
      </c>
      <c r="D13" s="32">
        <f>B13+details!$D$32+details!$D$42</f>
        <v>23731</v>
      </c>
      <c r="E13" s="33">
        <f>B13+details!$D$32+details!$D$50</f>
        <v>23804</v>
      </c>
      <c r="F13" s="32">
        <f>B13+details!$D$32+details!$D$36</f>
        <v>23679</v>
      </c>
      <c r="G13" s="32">
        <f>B13+details!$D$32+details!$D$44</f>
        <v>24118</v>
      </c>
      <c r="H13" s="32">
        <f>B13+details!$D$32+details!$D$52</f>
        <v>24264</v>
      </c>
      <c r="I13" s="34">
        <f>C13+details!$D$60+details!$D$143</f>
        <v>26333</v>
      </c>
      <c r="J13" s="35">
        <f>D13+details!$D$68+details!$D$144</f>
        <v>29464</v>
      </c>
      <c r="K13" s="36">
        <f>E13+details!$D$76+details!$D$143</f>
        <v>27251</v>
      </c>
      <c r="L13" s="35">
        <f>F13+details!$D$62+details!$D$143</f>
        <v>26750</v>
      </c>
      <c r="M13" s="35">
        <f>G13+details!$D$70+details!$D$144</f>
        <v>30446</v>
      </c>
      <c r="N13" s="35">
        <f>H13+details!$D$78+details!$D$145</f>
        <v>36294</v>
      </c>
      <c r="O13" s="37">
        <f>C13+details!$D$98+details!$D$138</f>
        <v>26641</v>
      </c>
      <c r="P13" s="38">
        <f>D13+details!$D$106+details!$D$139</f>
        <v>32182</v>
      </c>
      <c r="Q13" s="39">
        <f>E13+details!$D$114+details!$D$140</f>
        <v>42166</v>
      </c>
      <c r="R13" s="38">
        <f>F13+details!$D$100+details!$D$138</f>
        <v>27643</v>
      </c>
      <c r="S13" s="38">
        <f>G13+details!$D$108+details!$D$139</f>
        <v>36432</v>
      </c>
      <c r="T13" s="39">
        <f>H13+details!$D$116+details!$D$140</f>
        <v>51813</v>
      </c>
    </row>
    <row r="14" spans="1:20">
      <c r="A14" s="30" t="s">
        <v>22</v>
      </c>
      <c r="B14" s="31">
        <f>SUM(details!D14,details!D17,details!D27)</f>
        <v>24669</v>
      </c>
      <c r="C14" s="32">
        <f>B14+details!$D$32+details!$D$34</f>
        <v>25273</v>
      </c>
      <c r="D14" s="32">
        <f>B14+details!$D$32+details!$D$42</f>
        <v>25492</v>
      </c>
      <c r="E14" s="33">
        <f>B14+details!$D$32+details!$D$50</f>
        <v>25565</v>
      </c>
      <c r="F14" s="32">
        <f>B14+details!$D$32+details!$D$36</f>
        <v>25440</v>
      </c>
      <c r="G14" s="32">
        <f>B14+details!$D$32+details!$D$44</f>
        <v>25879</v>
      </c>
      <c r="H14" s="32">
        <f>B14+details!$D$32+details!$D$52</f>
        <v>26025</v>
      </c>
      <c r="I14" s="34">
        <f>C14+details!$D$60+details!$D$143</f>
        <v>28094</v>
      </c>
      <c r="J14" s="35">
        <f>D14+details!$D$68+details!$D$144</f>
        <v>31225</v>
      </c>
      <c r="K14" s="36">
        <f>E14+details!$D$76+details!$D$143</f>
        <v>29012</v>
      </c>
      <c r="L14" s="35">
        <f>F14+details!$D$62+details!$D$143</f>
        <v>28511</v>
      </c>
      <c r="M14" s="35">
        <f>G14+details!$D$70+details!$D$144</f>
        <v>32207</v>
      </c>
      <c r="N14" s="35">
        <f>H14+details!$D$78+details!$D$145</f>
        <v>38055</v>
      </c>
      <c r="O14" s="37">
        <f>C14+details!$D$98+details!$D$138</f>
        <v>28402</v>
      </c>
      <c r="P14" s="38">
        <f>D14+details!$D$106+details!$D$139</f>
        <v>33943</v>
      </c>
      <c r="Q14" s="39">
        <f>E14+details!$D$114+details!$D$140</f>
        <v>43927</v>
      </c>
      <c r="R14" s="38">
        <f>F14+details!$D$100+details!$D$138</f>
        <v>29404</v>
      </c>
      <c r="S14" s="38">
        <f>G14+details!$D$108+details!$D$139</f>
        <v>38193</v>
      </c>
      <c r="T14" s="39">
        <f>H14+details!$D$116+details!$D$140</f>
        <v>53574</v>
      </c>
    </row>
    <row r="15" spans="1:20">
      <c r="A15" s="30" t="s">
        <v>23</v>
      </c>
      <c r="B15" s="31">
        <f>SUM(details!D14,details!D17,details!D28)</f>
        <v>27838</v>
      </c>
      <c r="C15" s="32">
        <f>B15+details!$D$32+details!$D$34</f>
        <v>28442</v>
      </c>
      <c r="D15" s="32">
        <f>B15+details!$D$32+details!$D$42</f>
        <v>28661</v>
      </c>
      <c r="E15" s="33">
        <f>B15+details!$D$32+details!$D$50</f>
        <v>28734</v>
      </c>
      <c r="F15" s="32">
        <f>B15+details!$D$32+details!$D$36</f>
        <v>28609</v>
      </c>
      <c r="G15" s="32">
        <f>B15+details!$D$32+details!$D$44</f>
        <v>29048</v>
      </c>
      <c r="H15" s="32">
        <f>B15+details!$D$32+details!$D$52</f>
        <v>29194</v>
      </c>
      <c r="I15" s="34">
        <f>C15+details!$D$60+details!$D$143</f>
        <v>31263</v>
      </c>
      <c r="J15" s="35">
        <f>D15+details!$D$68+details!$D$144</f>
        <v>34394</v>
      </c>
      <c r="K15" s="36">
        <f>E15+details!$D$76+details!$D$143</f>
        <v>32181</v>
      </c>
      <c r="L15" s="35">
        <f>F15+details!$D$62+details!$D$143</f>
        <v>31680</v>
      </c>
      <c r="M15" s="35">
        <f>G15+details!$D$70+details!$D$144</f>
        <v>35376</v>
      </c>
      <c r="N15" s="35">
        <f>H15+details!$D$78+details!$D$145</f>
        <v>41224</v>
      </c>
      <c r="O15" s="37">
        <f>C15+details!$D$98+details!$D$138</f>
        <v>31571</v>
      </c>
      <c r="P15" s="38">
        <f>D15+details!$D$106+details!$D$139</f>
        <v>37112</v>
      </c>
      <c r="Q15" s="39">
        <f>E15+details!$D$114+details!$D$140</f>
        <v>47096</v>
      </c>
      <c r="R15" s="38">
        <f>F15+details!$D$100+details!$D$138</f>
        <v>32573</v>
      </c>
      <c r="S15" s="38">
        <f>G15+details!$D$108+details!$D$139</f>
        <v>41362</v>
      </c>
      <c r="T15" s="39">
        <f>H15+details!$D$116+details!$D$140</f>
        <v>56743</v>
      </c>
    </row>
    <row r="16" spans="1:20">
      <c r="A16" s="30" t="s">
        <v>24</v>
      </c>
      <c r="B16" s="31">
        <f>SUM(details!D14,details!D17,details!D29)</f>
        <v>1483752</v>
      </c>
      <c r="C16" s="32">
        <f>B16+details!$D$32+details!$D$34</f>
        <v>1484356</v>
      </c>
      <c r="D16" s="32">
        <f>B16+details!$D$32+details!$D$42</f>
        <v>1484575</v>
      </c>
      <c r="E16" s="33">
        <f>B16+details!$D$32+details!$D$50</f>
        <v>1484648</v>
      </c>
      <c r="F16" s="32">
        <f>B16+details!$D$32+details!$D$36</f>
        <v>1484523</v>
      </c>
      <c r="G16" s="32">
        <f>B16+details!$D$32+details!$D$44</f>
        <v>1484962</v>
      </c>
      <c r="H16" s="32">
        <f>B16+details!$D$32+details!$D$52</f>
        <v>1485108</v>
      </c>
      <c r="I16" s="34">
        <f>C16+details!$D$60+details!$D$143</f>
        <v>1487177</v>
      </c>
      <c r="J16" s="35">
        <f>D16+details!$D$68+details!$D$144</f>
        <v>1490308</v>
      </c>
      <c r="K16" s="36">
        <f>E16+details!$D$76+details!$D$143</f>
        <v>1488095</v>
      </c>
      <c r="L16" s="35">
        <f>F16+details!$D$62+details!$D$143</f>
        <v>1487594</v>
      </c>
      <c r="M16" s="35">
        <f>G16+details!$D$70+details!$D$144</f>
        <v>1491290</v>
      </c>
      <c r="N16" s="35">
        <f>H16+details!$D$78+details!$D$145</f>
        <v>1497138</v>
      </c>
      <c r="O16" s="37">
        <f>C16+details!$D$98+details!$D$138</f>
        <v>1487485</v>
      </c>
      <c r="P16" s="38">
        <f>D16+details!$D$106+details!$D$139</f>
        <v>1493026</v>
      </c>
      <c r="Q16" s="39">
        <f>E16+details!$D$114+details!$D$140</f>
        <v>1503010</v>
      </c>
      <c r="R16" s="38">
        <f>F16+details!$D$100+details!$D$138</f>
        <v>1488487</v>
      </c>
      <c r="S16" s="38">
        <f>G16+details!$D$108+details!$D$139</f>
        <v>1497276</v>
      </c>
      <c r="T16" s="39">
        <f>H16+details!$D$116+details!$D$140</f>
        <v>1512657</v>
      </c>
    </row>
    <row r="17" spans="1:21">
      <c r="A17" s="40"/>
      <c r="B17" s="41"/>
      <c r="C17" s="42"/>
      <c r="D17" s="42"/>
      <c r="E17" s="43"/>
      <c r="F17" s="42"/>
      <c r="G17" s="42"/>
      <c r="H17" s="42"/>
      <c r="I17" s="44"/>
      <c r="J17" s="45"/>
      <c r="K17" s="46"/>
      <c r="L17" s="45"/>
      <c r="M17" s="45"/>
      <c r="N17" s="45"/>
      <c r="O17" s="47"/>
      <c r="P17" s="48"/>
      <c r="Q17" s="49"/>
      <c r="R17" s="48"/>
      <c r="S17" s="48"/>
      <c r="T17" s="49"/>
    </row>
    <row r="18" spans="1:21" ht="33" customHeight="1">
      <c r="A18" s="8" t="s">
        <v>25</v>
      </c>
      <c r="B18" s="9" t="s">
        <v>26</v>
      </c>
      <c r="C18" s="121" t="s">
        <v>27</v>
      </c>
      <c r="D18" s="121"/>
      <c r="E18" s="121"/>
      <c r="F18" s="50"/>
      <c r="G18" s="51"/>
      <c r="H18" s="52"/>
      <c r="I18" s="120" t="s">
        <v>28</v>
      </c>
      <c r="J18" s="120"/>
      <c r="K18" s="120"/>
      <c r="L18" s="53"/>
      <c r="M18" s="54"/>
      <c r="N18" s="55"/>
      <c r="O18" s="117" t="s">
        <v>29</v>
      </c>
      <c r="P18" s="118"/>
      <c r="Q18" s="118"/>
      <c r="R18" s="56"/>
      <c r="S18" s="56"/>
      <c r="T18" s="57"/>
    </row>
    <row r="19" spans="1:21">
      <c r="A19" s="10"/>
      <c r="B19" s="11"/>
      <c r="C19" s="12" t="s">
        <v>10</v>
      </c>
      <c r="D19" s="12" t="s">
        <v>11</v>
      </c>
      <c r="E19" s="12" t="s">
        <v>12</v>
      </c>
      <c r="F19" s="58"/>
      <c r="G19" s="12"/>
      <c r="H19" s="13"/>
      <c r="I19" s="15" t="s">
        <v>10</v>
      </c>
      <c r="J19" s="15" t="s">
        <v>11</v>
      </c>
      <c r="K19" s="15" t="s">
        <v>12</v>
      </c>
      <c r="L19" s="14"/>
      <c r="M19" s="15"/>
      <c r="N19" s="16"/>
      <c r="O19" s="17" t="s">
        <v>10</v>
      </c>
      <c r="P19" s="18" t="s">
        <v>11</v>
      </c>
      <c r="Q19" s="18" t="s">
        <v>12</v>
      </c>
      <c r="R19" s="18"/>
      <c r="S19" s="18"/>
      <c r="T19" s="19"/>
    </row>
    <row r="20" spans="1:21">
      <c r="A20" s="59" t="s">
        <v>30</v>
      </c>
      <c r="B20" s="60">
        <f>SUM(details!D148,details!D150,details!D155,details!D158)</f>
        <v>12477</v>
      </c>
      <c r="C20" s="61">
        <f>B20+details!D38+details!D32</f>
        <v>14945.833333333334</v>
      </c>
      <c r="D20" s="61">
        <f>B20+details!D32+details!D46</f>
        <v>17610.333333333336</v>
      </c>
      <c r="E20" s="62">
        <f>B20+details!D32+details!D54</f>
        <v>18498.5</v>
      </c>
      <c r="F20" s="63"/>
      <c r="G20" s="63"/>
      <c r="H20" s="63"/>
      <c r="I20" s="64">
        <f>C20+details!D64+details!D123+details!D143</f>
        <v>21204.666666666668</v>
      </c>
      <c r="J20" s="65">
        <f>D20+details!D72+details!D127+details!D144</f>
        <v>31257.5</v>
      </c>
      <c r="K20" s="66">
        <f>E20+details!D80+details!D131+details!D145</f>
        <v>41984.666666666672</v>
      </c>
      <c r="L20" s="67"/>
      <c r="M20" s="67"/>
      <c r="N20" s="67"/>
      <c r="O20" s="68">
        <f>C20+details!D102+details!D138+details!D123</f>
        <v>28034</v>
      </c>
      <c r="P20" s="69">
        <f>D20+details!D110+details!D139+details!D127</f>
        <v>70468.166666666672</v>
      </c>
      <c r="Q20" s="70">
        <f>E20+details!D118+details!D140+details!D131</f>
        <v>141988.66666666669</v>
      </c>
      <c r="R20" s="71"/>
      <c r="S20" s="71"/>
      <c r="T20" s="72"/>
    </row>
    <row r="21" spans="1:21">
      <c r="A21" s="30" t="s">
        <v>31</v>
      </c>
      <c r="B21" s="31">
        <f>SUM(details!D148,details!D152,details!D156,details!D159)</f>
        <v>24983</v>
      </c>
      <c r="C21" s="32">
        <f>B21+details!D32+details!D40</f>
        <v>29483.666666666668</v>
      </c>
      <c r="D21" s="32">
        <f>B21+details!D32+details!D48</f>
        <v>34824.833333333328</v>
      </c>
      <c r="E21" s="33">
        <f>B21+details!D32+details!D56</f>
        <v>36601.166666666664</v>
      </c>
      <c r="F21" s="73"/>
      <c r="G21" s="73"/>
      <c r="H21" s="73"/>
      <c r="I21" s="34">
        <f>C21+details!D66+details!D125+details!D143</f>
        <v>39419.166666666672</v>
      </c>
      <c r="J21" s="35">
        <f>D21+details!D74+details!D129+details!D144</f>
        <v>56981.166666666657</v>
      </c>
      <c r="K21" s="36">
        <f>E21+details!D82+details!D133+details!D145</f>
        <v>73298.5</v>
      </c>
      <c r="L21" s="74"/>
      <c r="M21" s="74"/>
      <c r="N21" s="74"/>
      <c r="O21" s="37">
        <f>C21+details!D104+details!D138+details!D125</f>
        <v>53366</v>
      </c>
      <c r="P21" s="38">
        <f>D21+details!D112+details!D139+details!D129</f>
        <v>135952.5</v>
      </c>
      <c r="Q21" s="39">
        <f>E21+details!D120+details!D140+details!D133</f>
        <v>274407.5</v>
      </c>
      <c r="R21" s="75"/>
      <c r="S21" s="75"/>
      <c r="T21" s="76"/>
    </row>
    <row r="22" spans="1:21">
      <c r="A22" s="40"/>
      <c r="B22" s="41"/>
      <c r="C22" s="42"/>
      <c r="D22" s="42"/>
      <c r="E22" s="43"/>
      <c r="F22" s="42"/>
      <c r="G22" s="42"/>
      <c r="H22" s="42"/>
      <c r="I22" s="44"/>
      <c r="J22" s="45"/>
      <c r="K22" s="46"/>
      <c r="L22" s="45"/>
      <c r="M22" s="45"/>
      <c r="N22" s="45"/>
      <c r="O22" s="47"/>
      <c r="P22" s="48"/>
      <c r="Q22" s="49"/>
      <c r="R22" s="48"/>
      <c r="S22" s="48"/>
      <c r="T22" s="49"/>
    </row>
    <row r="23" spans="1:21" ht="27.6" customHeight="1">
      <c r="A23" s="8" t="s">
        <v>32</v>
      </c>
      <c r="B23" s="77"/>
      <c r="C23" s="121" t="s">
        <v>27</v>
      </c>
      <c r="D23" s="121"/>
      <c r="E23" s="122"/>
      <c r="F23" s="51"/>
      <c r="G23" s="51"/>
      <c r="H23" s="51"/>
      <c r="I23" s="120" t="s">
        <v>28</v>
      </c>
      <c r="J23" s="120"/>
      <c r="K23" s="120"/>
      <c r="L23" s="54"/>
      <c r="M23" s="54"/>
      <c r="N23" s="54"/>
      <c r="O23" s="117" t="s">
        <v>29</v>
      </c>
      <c r="P23" s="118"/>
      <c r="Q23" s="118"/>
      <c r="R23" s="56"/>
      <c r="S23" s="56"/>
      <c r="T23" s="57"/>
      <c r="U23" s="7"/>
    </row>
    <row r="24" spans="1:21">
      <c r="A24" s="10"/>
      <c r="B24" s="78"/>
      <c r="C24" s="79" t="s">
        <v>10</v>
      </c>
      <c r="D24" s="79" t="s">
        <v>11</v>
      </c>
      <c r="E24" s="80" t="s">
        <v>12</v>
      </c>
      <c r="F24" s="79"/>
      <c r="G24" s="79"/>
      <c r="H24" s="79"/>
      <c r="I24" s="81" t="s">
        <v>10</v>
      </c>
      <c r="J24" s="82" t="s">
        <v>11</v>
      </c>
      <c r="K24" s="83" t="s">
        <v>12</v>
      </c>
      <c r="L24" s="82"/>
      <c r="M24" s="82"/>
      <c r="N24" s="82"/>
      <c r="O24" s="84" t="s">
        <v>10</v>
      </c>
      <c r="P24" s="85" t="s">
        <v>11</v>
      </c>
      <c r="Q24" s="86" t="s">
        <v>12</v>
      </c>
      <c r="R24" s="85"/>
      <c r="S24" s="85"/>
      <c r="T24" s="86"/>
    </row>
    <row r="25" spans="1:21">
      <c r="A25" s="59" t="s">
        <v>33</v>
      </c>
      <c r="B25" s="87"/>
      <c r="C25" s="61">
        <f>C20-$B$20</f>
        <v>2468.8333333333339</v>
      </c>
      <c r="D25" s="61">
        <f t="shared" ref="D25:E25" si="0">D20-$B$20</f>
        <v>5133.3333333333358</v>
      </c>
      <c r="E25" s="62">
        <f t="shared" si="0"/>
        <v>6021.5</v>
      </c>
      <c r="F25" s="63"/>
      <c r="G25" s="63"/>
      <c r="H25" s="63"/>
      <c r="I25" s="64">
        <f>I20-$B$20</f>
        <v>8727.6666666666679</v>
      </c>
      <c r="J25" s="65">
        <f>J20-$B$20</f>
        <v>18780.5</v>
      </c>
      <c r="K25" s="66">
        <f>K20-$B$20</f>
        <v>29507.666666666672</v>
      </c>
      <c r="L25" s="67"/>
      <c r="M25" s="67"/>
      <c r="N25" s="67"/>
      <c r="O25" s="68">
        <f>O20-$B$20</f>
        <v>15557</v>
      </c>
      <c r="P25" s="69">
        <f>P20-$B$20</f>
        <v>57991.166666666672</v>
      </c>
      <c r="Q25" s="70">
        <f>Q20-$B$20</f>
        <v>129511.66666666669</v>
      </c>
      <c r="R25" s="71"/>
      <c r="S25" s="71"/>
      <c r="T25" s="72"/>
    </row>
    <row r="26" spans="1:21">
      <c r="A26" s="30" t="s">
        <v>34</v>
      </c>
      <c r="B26" s="88"/>
      <c r="C26" s="32">
        <f>C21-$B$21</f>
        <v>4500.6666666666679</v>
      </c>
      <c r="D26" s="32">
        <f t="shared" ref="D26:E26" si="1">D21-$B$21</f>
        <v>9841.8333333333285</v>
      </c>
      <c r="E26" s="33">
        <f t="shared" si="1"/>
        <v>11618.166666666664</v>
      </c>
      <c r="F26" s="73"/>
      <c r="G26" s="73"/>
      <c r="H26" s="73"/>
      <c r="I26" s="34">
        <f>I21-$B$21</f>
        <v>14436.166666666672</v>
      </c>
      <c r="J26" s="35">
        <f>J21-$B$21</f>
        <v>31998.166666666657</v>
      </c>
      <c r="K26" s="36">
        <f>K21-$B$21</f>
        <v>48315.5</v>
      </c>
      <c r="L26" s="74"/>
      <c r="M26" s="74"/>
      <c r="N26" s="74"/>
      <c r="O26" s="37">
        <f>O21-$B$21</f>
        <v>28383</v>
      </c>
      <c r="P26" s="38">
        <f>P21-$B$21</f>
        <v>110969.5</v>
      </c>
      <c r="Q26" s="39">
        <f>Q21-$B$21</f>
        <v>249424.5</v>
      </c>
      <c r="R26" s="75"/>
      <c r="S26" s="75"/>
      <c r="T26" s="76"/>
    </row>
    <row r="27" spans="1:21">
      <c r="A27" s="90"/>
      <c r="B27" s="103"/>
      <c r="C27" s="104"/>
      <c r="D27" s="104"/>
      <c r="E27" s="105"/>
      <c r="F27" s="106"/>
      <c r="G27" s="106"/>
      <c r="H27" s="106"/>
      <c r="I27" s="107"/>
      <c r="J27" s="107"/>
      <c r="K27" s="107"/>
      <c r="L27" s="108"/>
      <c r="M27" s="108"/>
      <c r="N27" s="108"/>
      <c r="O27" s="109"/>
      <c r="P27" s="110"/>
      <c r="Q27" s="110"/>
      <c r="R27" s="111"/>
      <c r="S27" s="111"/>
      <c r="T27" s="112"/>
    </row>
    <row r="28" spans="1:21" ht="33" customHeight="1">
      <c r="A28" s="114" t="s">
        <v>35</v>
      </c>
      <c r="B28" s="115" t="s">
        <v>26</v>
      </c>
      <c r="C28" s="142" t="s">
        <v>36</v>
      </c>
      <c r="D28" s="143"/>
      <c r="E28" s="143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5"/>
    </row>
    <row r="29" spans="1:21" ht="15">
      <c r="A29" s="59" t="s">
        <v>37</v>
      </c>
      <c r="B29" s="60">
        <f>1585+25404+B20</f>
        <v>39466</v>
      </c>
      <c r="C29" s="133"/>
      <c r="D29" s="134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6"/>
    </row>
    <row r="30" spans="1:21" ht="15">
      <c r="A30" s="30" t="s">
        <v>38</v>
      </c>
      <c r="B30" s="31">
        <f>1585+50808+B21</f>
        <v>77376</v>
      </c>
      <c r="C30" s="126"/>
      <c r="D30" s="12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8"/>
    </row>
    <row r="31" spans="1:21" ht="15">
      <c r="A31" s="101" t="s">
        <v>39</v>
      </c>
      <c r="B31" s="113">
        <v>29</v>
      </c>
      <c r="C31" s="126" t="s">
        <v>40</v>
      </c>
      <c r="D31" s="12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8"/>
    </row>
    <row r="32" spans="1:21" ht="15">
      <c r="A32" s="101" t="s">
        <v>41</v>
      </c>
      <c r="B32" s="113">
        <v>145</v>
      </c>
      <c r="C32" s="126" t="s">
        <v>40</v>
      </c>
      <c r="D32" s="12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8"/>
    </row>
    <row r="33" spans="1:21" ht="15">
      <c r="A33" s="40"/>
      <c r="B33" s="41"/>
      <c r="C33" s="139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1"/>
    </row>
    <row r="34" spans="1:21" ht="27.6" customHeight="1">
      <c r="A34" s="114" t="s">
        <v>42</v>
      </c>
      <c r="B34" s="116"/>
      <c r="C34" s="142" t="s">
        <v>36</v>
      </c>
      <c r="D34" s="143"/>
      <c r="E34" s="143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5"/>
      <c r="U34" s="7"/>
    </row>
    <row r="35" spans="1:21" ht="15">
      <c r="A35" s="90" t="s">
        <v>43</v>
      </c>
      <c r="B35" s="103">
        <v>13</v>
      </c>
      <c r="C35" s="133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6"/>
    </row>
    <row r="36" spans="1:21" ht="15">
      <c r="A36" s="101" t="s">
        <v>44</v>
      </c>
      <c r="B36" s="102">
        <v>63</v>
      </c>
      <c r="C36" s="126"/>
      <c r="D36" s="12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8"/>
    </row>
    <row r="37" spans="1:21" ht="15">
      <c r="A37" s="101" t="s">
        <v>45</v>
      </c>
      <c r="B37" s="102">
        <v>314</v>
      </c>
      <c r="C37" s="126"/>
      <c r="D37" s="12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8"/>
    </row>
    <row r="38" spans="1:21" ht="15">
      <c r="A38" s="101"/>
      <c r="B38" s="102"/>
      <c r="C38" s="126"/>
      <c r="D38" s="12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8"/>
    </row>
    <row r="39" spans="1:21" ht="15">
      <c r="A39" s="101" t="s">
        <v>46</v>
      </c>
      <c r="B39" s="102">
        <v>1632</v>
      </c>
      <c r="C39" s="126" t="s">
        <v>47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8"/>
    </row>
    <row r="40" spans="1:21" ht="15">
      <c r="A40" s="101" t="s">
        <v>48</v>
      </c>
      <c r="B40" s="102">
        <v>8158</v>
      </c>
      <c r="C40" s="126" t="s">
        <v>47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8"/>
    </row>
    <row r="41" spans="1:21" ht="15">
      <c r="A41" s="101" t="s">
        <v>49</v>
      </c>
      <c r="B41" s="102">
        <v>16315</v>
      </c>
      <c r="C41" s="126" t="s">
        <v>47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8"/>
    </row>
    <row r="42" spans="1:21" ht="15">
      <c r="A42" s="101"/>
      <c r="B42" s="102"/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1"/>
    </row>
    <row r="43" spans="1:21" ht="15">
      <c r="A43" s="101" t="s">
        <v>50</v>
      </c>
      <c r="B43" s="102">
        <v>33</v>
      </c>
      <c r="C43" s="129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1"/>
    </row>
    <row r="44" spans="1:21" ht="15">
      <c r="A44" s="101" t="s">
        <v>51</v>
      </c>
      <c r="B44" s="102">
        <v>164</v>
      </c>
      <c r="C44" s="129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1"/>
    </row>
    <row r="45" spans="1:21" ht="15">
      <c r="A45" s="101" t="s">
        <v>52</v>
      </c>
      <c r="B45" s="102">
        <v>328</v>
      </c>
      <c r="C45" s="129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1"/>
    </row>
    <row r="46" spans="1:21" ht="15">
      <c r="A46" s="101"/>
      <c r="B46" s="102"/>
      <c r="C46" s="12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1"/>
    </row>
    <row r="47" spans="1:21" ht="15">
      <c r="A47" s="101" t="s">
        <v>53</v>
      </c>
      <c r="B47" s="102">
        <v>1069</v>
      </c>
      <c r="C47" s="126" t="s">
        <v>54</v>
      </c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8"/>
    </row>
    <row r="48" spans="1:21" ht="15">
      <c r="A48" s="101" t="s">
        <v>55</v>
      </c>
      <c r="B48" s="102">
        <v>5343</v>
      </c>
      <c r="C48" s="126" t="s">
        <v>54</v>
      </c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8"/>
    </row>
    <row r="49" spans="1:20" ht="15">
      <c r="A49" s="101" t="s">
        <v>56</v>
      </c>
      <c r="B49" s="102">
        <v>10687</v>
      </c>
      <c r="C49" s="126" t="s">
        <v>54</v>
      </c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8"/>
    </row>
    <row r="50" spans="1:20" ht="15">
      <c r="A50" s="101"/>
      <c r="B50" s="102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1"/>
    </row>
    <row r="51" spans="1:20" ht="15">
      <c r="A51" s="40"/>
      <c r="B51" s="41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1"/>
    </row>
    <row r="52" spans="1:20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</row>
    <row r="53" spans="1:20" ht="17.45" customHeight="1">
      <c r="A53" s="125" t="s">
        <v>57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</row>
    <row r="54" spans="1:20"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</row>
    <row r="55" spans="1:20">
      <c r="A55" s="8" t="s">
        <v>1</v>
      </c>
      <c r="B55" s="9" t="s">
        <v>2</v>
      </c>
      <c r="C55" s="121" t="s">
        <v>3</v>
      </c>
      <c r="D55" s="121"/>
      <c r="E55" s="122"/>
      <c r="F55" s="121" t="s">
        <v>4</v>
      </c>
      <c r="G55" s="121"/>
      <c r="H55" s="121"/>
      <c r="I55" s="123" t="s">
        <v>5</v>
      </c>
      <c r="J55" s="120"/>
      <c r="K55" s="124"/>
      <c r="L55" s="120" t="s">
        <v>6</v>
      </c>
      <c r="M55" s="120"/>
      <c r="N55" s="120"/>
      <c r="O55" s="117" t="s">
        <v>7</v>
      </c>
      <c r="P55" s="118"/>
      <c r="Q55" s="119"/>
      <c r="R55" s="118" t="s">
        <v>8</v>
      </c>
      <c r="S55" s="118"/>
      <c r="T55" s="119"/>
    </row>
    <row r="56" spans="1:20">
      <c r="A56" s="10"/>
      <c r="B56" s="11" t="s">
        <v>9</v>
      </c>
      <c r="C56" s="12" t="s">
        <v>10</v>
      </c>
      <c r="D56" s="12" t="s">
        <v>11</v>
      </c>
      <c r="E56" s="13" t="s">
        <v>12</v>
      </c>
      <c r="F56" s="12" t="s">
        <v>10</v>
      </c>
      <c r="G56" s="12" t="s">
        <v>11</v>
      </c>
      <c r="H56" s="12" t="s">
        <v>12</v>
      </c>
      <c r="I56" s="14" t="s">
        <v>10</v>
      </c>
      <c r="J56" s="15" t="s">
        <v>11</v>
      </c>
      <c r="K56" s="16" t="s">
        <v>12</v>
      </c>
      <c r="L56" s="15" t="s">
        <v>10</v>
      </c>
      <c r="M56" s="15" t="s">
        <v>11</v>
      </c>
      <c r="N56" s="15" t="s">
        <v>12</v>
      </c>
      <c r="O56" s="17" t="s">
        <v>10</v>
      </c>
      <c r="P56" s="18" t="s">
        <v>11</v>
      </c>
      <c r="Q56" s="19" t="s">
        <v>12</v>
      </c>
      <c r="R56" s="18" t="s">
        <v>10</v>
      </c>
      <c r="S56" s="18" t="s">
        <v>11</v>
      </c>
      <c r="T56" s="19" t="s">
        <v>12</v>
      </c>
    </row>
    <row r="57" spans="1:20">
      <c r="A57" s="20" t="s">
        <v>13</v>
      </c>
      <c r="B57" s="21">
        <f t="shared" ref="B57:T57" si="2">B5/1000</f>
        <v>2.2909999999999999</v>
      </c>
      <c r="C57" s="22">
        <f t="shared" si="2"/>
        <v>2.895</v>
      </c>
      <c r="D57" s="22">
        <f t="shared" si="2"/>
        <v>3.1139999999999999</v>
      </c>
      <c r="E57" s="23">
        <f t="shared" si="2"/>
        <v>3.1869999999999998</v>
      </c>
      <c r="F57" s="22">
        <f t="shared" si="2"/>
        <v>3.0619999999999998</v>
      </c>
      <c r="G57" s="22">
        <f t="shared" si="2"/>
        <v>3.5009999999999999</v>
      </c>
      <c r="H57" s="22">
        <f t="shared" si="2"/>
        <v>3.6469999999999998</v>
      </c>
      <c r="I57" s="24">
        <f t="shared" si="2"/>
        <v>5.7160000000000002</v>
      </c>
      <c r="J57" s="25">
        <f t="shared" si="2"/>
        <v>8.8469999999999995</v>
      </c>
      <c r="K57" s="26">
        <f t="shared" si="2"/>
        <v>6.6340000000000003</v>
      </c>
      <c r="L57" s="25">
        <f t="shared" si="2"/>
        <v>6.133</v>
      </c>
      <c r="M57" s="25">
        <f t="shared" si="2"/>
        <v>9.8290000000000006</v>
      </c>
      <c r="N57" s="25">
        <f t="shared" si="2"/>
        <v>15.677</v>
      </c>
      <c r="O57" s="27">
        <f t="shared" si="2"/>
        <v>6.024</v>
      </c>
      <c r="P57" s="28">
        <f t="shared" si="2"/>
        <v>11.565</v>
      </c>
      <c r="Q57" s="29">
        <f t="shared" si="2"/>
        <v>21.548999999999999</v>
      </c>
      <c r="R57" s="28">
        <f t="shared" si="2"/>
        <v>7.0259999999999998</v>
      </c>
      <c r="S57" s="28">
        <f t="shared" si="2"/>
        <v>15.815</v>
      </c>
      <c r="T57" s="29">
        <f t="shared" si="2"/>
        <v>31.196000000000002</v>
      </c>
    </row>
    <row r="58" spans="1:20">
      <c r="A58" s="30" t="s">
        <v>14</v>
      </c>
      <c r="B58" s="31">
        <f t="shared" ref="B58:T58" si="3">B6/1000</f>
        <v>2.468</v>
      </c>
      <c r="C58" s="32">
        <f t="shared" si="3"/>
        <v>3.0720000000000001</v>
      </c>
      <c r="D58" s="32">
        <f t="shared" si="3"/>
        <v>3.2909999999999999</v>
      </c>
      <c r="E58" s="33">
        <f t="shared" si="3"/>
        <v>3.3639999999999999</v>
      </c>
      <c r="F58" s="32">
        <f t="shared" si="3"/>
        <v>3.2389999999999999</v>
      </c>
      <c r="G58" s="32">
        <f t="shared" si="3"/>
        <v>3.6779999999999999</v>
      </c>
      <c r="H58" s="32">
        <f t="shared" si="3"/>
        <v>3.8239999999999998</v>
      </c>
      <c r="I58" s="34">
        <f t="shared" si="3"/>
        <v>5.8929999999999998</v>
      </c>
      <c r="J58" s="35">
        <f t="shared" si="3"/>
        <v>9.0239999999999991</v>
      </c>
      <c r="K58" s="36">
        <f t="shared" si="3"/>
        <v>6.8109999999999999</v>
      </c>
      <c r="L58" s="35">
        <f t="shared" si="3"/>
        <v>6.31</v>
      </c>
      <c r="M58" s="35">
        <f t="shared" si="3"/>
        <v>10.006</v>
      </c>
      <c r="N58" s="35">
        <f t="shared" si="3"/>
        <v>15.853999999999999</v>
      </c>
      <c r="O58" s="37">
        <f t="shared" si="3"/>
        <v>6.2009999999999996</v>
      </c>
      <c r="P58" s="38">
        <f t="shared" si="3"/>
        <v>11.742000000000001</v>
      </c>
      <c r="Q58" s="39">
        <f t="shared" si="3"/>
        <v>21.725999999999999</v>
      </c>
      <c r="R58" s="38">
        <f t="shared" si="3"/>
        <v>7.2030000000000003</v>
      </c>
      <c r="S58" s="38">
        <f t="shared" si="3"/>
        <v>15.992000000000001</v>
      </c>
      <c r="T58" s="39">
        <f t="shared" si="3"/>
        <v>31.373000000000001</v>
      </c>
    </row>
    <row r="59" spans="1:20">
      <c r="A59" s="30" t="s">
        <v>15</v>
      </c>
      <c r="B59" s="31">
        <f t="shared" ref="B59:T59" si="4">B7/1000</f>
        <v>2.7839999999999998</v>
      </c>
      <c r="C59" s="32">
        <f t="shared" si="4"/>
        <v>3.3879999999999999</v>
      </c>
      <c r="D59" s="32">
        <f t="shared" si="4"/>
        <v>3.6070000000000002</v>
      </c>
      <c r="E59" s="33">
        <f t="shared" si="4"/>
        <v>3.68</v>
      </c>
      <c r="F59" s="32">
        <f t="shared" si="4"/>
        <v>3.5550000000000002</v>
      </c>
      <c r="G59" s="32">
        <f t="shared" si="4"/>
        <v>3.9940000000000002</v>
      </c>
      <c r="H59" s="32">
        <f t="shared" si="4"/>
        <v>4.1399999999999997</v>
      </c>
      <c r="I59" s="34">
        <f t="shared" si="4"/>
        <v>6.2089999999999996</v>
      </c>
      <c r="J59" s="35">
        <f t="shared" si="4"/>
        <v>9.34</v>
      </c>
      <c r="K59" s="36">
        <f t="shared" si="4"/>
        <v>7.1269999999999998</v>
      </c>
      <c r="L59" s="35">
        <f t="shared" si="4"/>
        <v>6.6260000000000003</v>
      </c>
      <c r="M59" s="35">
        <f t="shared" si="4"/>
        <v>10.321999999999999</v>
      </c>
      <c r="N59" s="35">
        <f t="shared" si="4"/>
        <v>16.170000000000002</v>
      </c>
      <c r="O59" s="37">
        <f t="shared" si="4"/>
        <v>6.5170000000000003</v>
      </c>
      <c r="P59" s="38">
        <f t="shared" si="4"/>
        <v>12.058</v>
      </c>
      <c r="Q59" s="39">
        <f t="shared" si="4"/>
        <v>22.042000000000002</v>
      </c>
      <c r="R59" s="38">
        <f t="shared" si="4"/>
        <v>7.5190000000000001</v>
      </c>
      <c r="S59" s="38">
        <f t="shared" si="4"/>
        <v>16.308</v>
      </c>
      <c r="T59" s="39">
        <f t="shared" si="4"/>
        <v>31.689</v>
      </c>
    </row>
    <row r="60" spans="1:20">
      <c r="A60" s="30" t="s">
        <v>16</v>
      </c>
      <c r="B60" s="31">
        <f t="shared" ref="B60:T60" si="5">B8/1000</f>
        <v>148.375</v>
      </c>
      <c r="C60" s="32">
        <f t="shared" si="5"/>
        <v>148.97900000000001</v>
      </c>
      <c r="D60" s="32">
        <f t="shared" si="5"/>
        <v>149.19800000000001</v>
      </c>
      <c r="E60" s="33">
        <f t="shared" si="5"/>
        <v>149.27099999999999</v>
      </c>
      <c r="F60" s="32">
        <f t="shared" si="5"/>
        <v>149.14599999999999</v>
      </c>
      <c r="G60" s="32">
        <f t="shared" si="5"/>
        <v>149.58500000000001</v>
      </c>
      <c r="H60" s="32">
        <f t="shared" si="5"/>
        <v>149.73099999999999</v>
      </c>
      <c r="I60" s="34">
        <f t="shared" si="5"/>
        <v>151.80000000000001</v>
      </c>
      <c r="J60" s="35">
        <f t="shared" si="5"/>
        <v>154.93100000000001</v>
      </c>
      <c r="K60" s="36">
        <f t="shared" si="5"/>
        <v>152.71799999999999</v>
      </c>
      <c r="L60" s="35">
        <f t="shared" si="5"/>
        <v>152.21700000000001</v>
      </c>
      <c r="M60" s="35">
        <f t="shared" si="5"/>
        <v>155.91300000000001</v>
      </c>
      <c r="N60" s="35">
        <f t="shared" si="5"/>
        <v>161.761</v>
      </c>
      <c r="O60" s="37">
        <f t="shared" si="5"/>
        <v>152.108</v>
      </c>
      <c r="P60" s="38">
        <f t="shared" si="5"/>
        <v>157.649</v>
      </c>
      <c r="Q60" s="39">
        <f t="shared" si="5"/>
        <v>167.63300000000001</v>
      </c>
      <c r="R60" s="38">
        <f t="shared" si="5"/>
        <v>153.11000000000001</v>
      </c>
      <c r="S60" s="38">
        <f t="shared" si="5"/>
        <v>161.899</v>
      </c>
      <c r="T60" s="39">
        <f t="shared" si="5"/>
        <v>177.28</v>
      </c>
    </row>
    <row r="61" spans="1:20">
      <c r="A61" s="30" t="s">
        <v>17</v>
      </c>
      <c r="B61" s="31">
        <f t="shared" ref="B61:T61" si="6">B9/1000</f>
        <v>11.455</v>
      </c>
      <c r="C61" s="32">
        <f t="shared" si="6"/>
        <v>12.058999999999999</v>
      </c>
      <c r="D61" s="32">
        <f t="shared" si="6"/>
        <v>12.278</v>
      </c>
      <c r="E61" s="33">
        <f t="shared" si="6"/>
        <v>12.351000000000001</v>
      </c>
      <c r="F61" s="32">
        <f t="shared" si="6"/>
        <v>12.226000000000001</v>
      </c>
      <c r="G61" s="32">
        <f t="shared" si="6"/>
        <v>12.664999999999999</v>
      </c>
      <c r="H61" s="32">
        <f t="shared" si="6"/>
        <v>12.811</v>
      </c>
      <c r="I61" s="34">
        <f t="shared" si="6"/>
        <v>14.88</v>
      </c>
      <c r="J61" s="35">
        <f t="shared" si="6"/>
        <v>18.010999999999999</v>
      </c>
      <c r="K61" s="36">
        <f t="shared" si="6"/>
        <v>15.798</v>
      </c>
      <c r="L61" s="35">
        <f t="shared" si="6"/>
        <v>15.297000000000001</v>
      </c>
      <c r="M61" s="35">
        <f t="shared" si="6"/>
        <v>18.992999999999999</v>
      </c>
      <c r="N61" s="35">
        <f t="shared" si="6"/>
        <v>24.841000000000001</v>
      </c>
      <c r="O61" s="37">
        <f t="shared" si="6"/>
        <v>15.188000000000001</v>
      </c>
      <c r="P61" s="38">
        <f t="shared" si="6"/>
        <v>20.728999999999999</v>
      </c>
      <c r="Q61" s="39">
        <f t="shared" si="6"/>
        <v>30.713000000000001</v>
      </c>
      <c r="R61" s="38">
        <f t="shared" si="6"/>
        <v>16.190000000000001</v>
      </c>
      <c r="S61" s="38">
        <f t="shared" si="6"/>
        <v>24.978999999999999</v>
      </c>
      <c r="T61" s="39">
        <f t="shared" si="6"/>
        <v>40.36</v>
      </c>
    </row>
    <row r="62" spans="1:20">
      <c r="A62" s="30" t="s">
        <v>18</v>
      </c>
      <c r="B62" s="31">
        <f t="shared" ref="B62:T62" si="7">B10/1000</f>
        <v>12.337999999999999</v>
      </c>
      <c r="C62" s="32">
        <f t="shared" si="7"/>
        <v>12.942</v>
      </c>
      <c r="D62" s="32">
        <f t="shared" si="7"/>
        <v>13.161</v>
      </c>
      <c r="E62" s="33">
        <f t="shared" si="7"/>
        <v>13.234</v>
      </c>
      <c r="F62" s="32">
        <f t="shared" si="7"/>
        <v>13.109</v>
      </c>
      <c r="G62" s="32">
        <f t="shared" si="7"/>
        <v>13.548</v>
      </c>
      <c r="H62" s="32">
        <f t="shared" si="7"/>
        <v>13.694000000000001</v>
      </c>
      <c r="I62" s="34">
        <f t="shared" si="7"/>
        <v>15.763</v>
      </c>
      <c r="J62" s="35">
        <f t="shared" si="7"/>
        <v>18.893999999999998</v>
      </c>
      <c r="K62" s="36">
        <f t="shared" si="7"/>
        <v>16.681000000000001</v>
      </c>
      <c r="L62" s="35">
        <f t="shared" si="7"/>
        <v>16.18</v>
      </c>
      <c r="M62" s="35">
        <f t="shared" si="7"/>
        <v>19.876000000000001</v>
      </c>
      <c r="N62" s="35">
        <f t="shared" si="7"/>
        <v>25.724</v>
      </c>
      <c r="O62" s="37">
        <f t="shared" si="7"/>
        <v>16.071000000000002</v>
      </c>
      <c r="P62" s="38">
        <f t="shared" si="7"/>
        <v>21.611999999999998</v>
      </c>
      <c r="Q62" s="39">
        <f t="shared" si="7"/>
        <v>31.596</v>
      </c>
      <c r="R62" s="38">
        <f t="shared" si="7"/>
        <v>17.073</v>
      </c>
      <c r="S62" s="38">
        <f t="shared" si="7"/>
        <v>25.861999999999998</v>
      </c>
      <c r="T62" s="39">
        <f t="shared" si="7"/>
        <v>41.243000000000002</v>
      </c>
    </row>
    <row r="63" spans="1:20">
      <c r="A63" s="30" t="s">
        <v>19</v>
      </c>
      <c r="B63" s="31">
        <f t="shared" ref="B63:T63" si="8">B11/1000</f>
        <v>13.92</v>
      </c>
      <c r="C63" s="32">
        <f t="shared" si="8"/>
        <v>14.523999999999999</v>
      </c>
      <c r="D63" s="32">
        <f t="shared" si="8"/>
        <v>14.743</v>
      </c>
      <c r="E63" s="33">
        <f t="shared" si="8"/>
        <v>14.816000000000001</v>
      </c>
      <c r="F63" s="32">
        <f t="shared" si="8"/>
        <v>14.691000000000001</v>
      </c>
      <c r="G63" s="32">
        <f t="shared" si="8"/>
        <v>15.13</v>
      </c>
      <c r="H63" s="32">
        <f t="shared" si="8"/>
        <v>15.276</v>
      </c>
      <c r="I63" s="34">
        <f t="shared" si="8"/>
        <v>17.344999999999999</v>
      </c>
      <c r="J63" s="35">
        <f t="shared" si="8"/>
        <v>20.475999999999999</v>
      </c>
      <c r="K63" s="36">
        <f t="shared" si="8"/>
        <v>18.263000000000002</v>
      </c>
      <c r="L63" s="35">
        <f t="shared" si="8"/>
        <v>17.762</v>
      </c>
      <c r="M63" s="35">
        <f t="shared" si="8"/>
        <v>21.457999999999998</v>
      </c>
      <c r="N63" s="35">
        <f t="shared" si="8"/>
        <v>27.306000000000001</v>
      </c>
      <c r="O63" s="37">
        <f t="shared" si="8"/>
        <v>17.652999999999999</v>
      </c>
      <c r="P63" s="38">
        <f t="shared" si="8"/>
        <v>23.193999999999999</v>
      </c>
      <c r="Q63" s="39">
        <f t="shared" si="8"/>
        <v>33.177999999999997</v>
      </c>
      <c r="R63" s="38">
        <f t="shared" si="8"/>
        <v>18.655000000000001</v>
      </c>
      <c r="S63" s="38">
        <f t="shared" si="8"/>
        <v>27.443999999999999</v>
      </c>
      <c r="T63" s="39">
        <f t="shared" si="8"/>
        <v>42.825000000000003</v>
      </c>
    </row>
    <row r="64" spans="1:20">
      <c r="A64" s="30" t="s">
        <v>20</v>
      </c>
      <c r="B64" s="31">
        <f t="shared" ref="B64:T64" si="9">B12/1000</f>
        <v>741.87699999999995</v>
      </c>
      <c r="C64" s="32">
        <f t="shared" si="9"/>
        <v>742.48099999999999</v>
      </c>
      <c r="D64" s="32">
        <f t="shared" si="9"/>
        <v>742.7</v>
      </c>
      <c r="E64" s="33">
        <f t="shared" si="9"/>
        <v>742.77300000000002</v>
      </c>
      <c r="F64" s="32">
        <f t="shared" si="9"/>
        <v>742.64800000000002</v>
      </c>
      <c r="G64" s="32">
        <f t="shared" si="9"/>
        <v>743.08699999999999</v>
      </c>
      <c r="H64" s="32">
        <f t="shared" si="9"/>
        <v>743.23299999999995</v>
      </c>
      <c r="I64" s="34">
        <f t="shared" si="9"/>
        <v>745.30200000000002</v>
      </c>
      <c r="J64" s="35">
        <f t="shared" si="9"/>
        <v>748.43299999999999</v>
      </c>
      <c r="K64" s="36">
        <f t="shared" si="9"/>
        <v>746.22</v>
      </c>
      <c r="L64" s="35">
        <f t="shared" si="9"/>
        <v>745.71900000000005</v>
      </c>
      <c r="M64" s="35">
        <f t="shared" si="9"/>
        <v>749.41499999999996</v>
      </c>
      <c r="N64" s="35">
        <f t="shared" si="9"/>
        <v>755.26300000000003</v>
      </c>
      <c r="O64" s="37">
        <f t="shared" si="9"/>
        <v>745.61</v>
      </c>
      <c r="P64" s="38">
        <f t="shared" si="9"/>
        <v>751.15099999999995</v>
      </c>
      <c r="Q64" s="39">
        <f t="shared" si="9"/>
        <v>761.13499999999999</v>
      </c>
      <c r="R64" s="38">
        <f t="shared" si="9"/>
        <v>746.61199999999997</v>
      </c>
      <c r="S64" s="38">
        <f t="shared" si="9"/>
        <v>755.40099999999995</v>
      </c>
      <c r="T64" s="39">
        <f t="shared" si="9"/>
        <v>770.78200000000004</v>
      </c>
    </row>
    <row r="65" spans="1:20">
      <c r="A65" s="30" t="s">
        <v>58</v>
      </c>
      <c r="B65" s="31">
        <f t="shared" ref="B65:T65" si="10">B13/1000</f>
        <v>22.908000000000001</v>
      </c>
      <c r="C65" s="32">
        <f t="shared" si="10"/>
        <v>23.512</v>
      </c>
      <c r="D65" s="32">
        <f t="shared" si="10"/>
        <v>23.731000000000002</v>
      </c>
      <c r="E65" s="33">
        <f t="shared" si="10"/>
        <v>23.803999999999998</v>
      </c>
      <c r="F65" s="32">
        <f t="shared" si="10"/>
        <v>23.678999999999998</v>
      </c>
      <c r="G65" s="32">
        <f t="shared" si="10"/>
        <v>24.117999999999999</v>
      </c>
      <c r="H65" s="32">
        <f t="shared" si="10"/>
        <v>24.263999999999999</v>
      </c>
      <c r="I65" s="34">
        <f t="shared" si="10"/>
        <v>26.332999999999998</v>
      </c>
      <c r="J65" s="35">
        <f t="shared" si="10"/>
        <v>29.463999999999999</v>
      </c>
      <c r="K65" s="36">
        <f t="shared" si="10"/>
        <v>27.251000000000001</v>
      </c>
      <c r="L65" s="35">
        <f t="shared" si="10"/>
        <v>26.75</v>
      </c>
      <c r="M65" s="35">
        <f t="shared" si="10"/>
        <v>30.446000000000002</v>
      </c>
      <c r="N65" s="35">
        <f t="shared" si="10"/>
        <v>36.293999999999997</v>
      </c>
      <c r="O65" s="37">
        <f t="shared" si="10"/>
        <v>26.640999999999998</v>
      </c>
      <c r="P65" s="38">
        <f t="shared" si="10"/>
        <v>32.182000000000002</v>
      </c>
      <c r="Q65" s="39">
        <f t="shared" si="10"/>
        <v>42.165999999999997</v>
      </c>
      <c r="R65" s="38">
        <f t="shared" si="10"/>
        <v>27.643000000000001</v>
      </c>
      <c r="S65" s="38">
        <f t="shared" si="10"/>
        <v>36.432000000000002</v>
      </c>
      <c r="T65" s="39">
        <f t="shared" si="10"/>
        <v>51.813000000000002</v>
      </c>
    </row>
    <row r="66" spans="1:20">
      <c r="A66" s="30" t="s">
        <v>22</v>
      </c>
      <c r="B66" s="31">
        <f t="shared" ref="B66:T66" si="11">B14/1000</f>
        <v>24.669</v>
      </c>
      <c r="C66" s="32">
        <f t="shared" si="11"/>
        <v>25.273</v>
      </c>
      <c r="D66" s="32">
        <f t="shared" si="11"/>
        <v>25.492000000000001</v>
      </c>
      <c r="E66" s="33">
        <f t="shared" si="11"/>
        <v>25.565000000000001</v>
      </c>
      <c r="F66" s="32">
        <f t="shared" si="11"/>
        <v>25.44</v>
      </c>
      <c r="G66" s="32">
        <f t="shared" si="11"/>
        <v>25.879000000000001</v>
      </c>
      <c r="H66" s="32">
        <f t="shared" si="11"/>
        <v>26.024999999999999</v>
      </c>
      <c r="I66" s="34">
        <f t="shared" si="11"/>
        <v>28.094000000000001</v>
      </c>
      <c r="J66" s="35">
        <f t="shared" si="11"/>
        <v>31.225000000000001</v>
      </c>
      <c r="K66" s="36">
        <f t="shared" si="11"/>
        <v>29.012</v>
      </c>
      <c r="L66" s="35">
        <f t="shared" si="11"/>
        <v>28.510999999999999</v>
      </c>
      <c r="M66" s="35">
        <f t="shared" si="11"/>
        <v>32.207000000000001</v>
      </c>
      <c r="N66" s="35">
        <f t="shared" si="11"/>
        <v>38.055</v>
      </c>
      <c r="O66" s="37">
        <f t="shared" si="11"/>
        <v>28.402000000000001</v>
      </c>
      <c r="P66" s="38">
        <f t="shared" si="11"/>
        <v>33.942999999999998</v>
      </c>
      <c r="Q66" s="39">
        <f t="shared" si="11"/>
        <v>43.927</v>
      </c>
      <c r="R66" s="38">
        <f t="shared" si="11"/>
        <v>29.404</v>
      </c>
      <c r="S66" s="38">
        <f t="shared" si="11"/>
        <v>38.192999999999998</v>
      </c>
      <c r="T66" s="39">
        <f t="shared" si="11"/>
        <v>53.573999999999998</v>
      </c>
    </row>
    <row r="67" spans="1:20">
      <c r="A67" s="30" t="s">
        <v>23</v>
      </c>
      <c r="B67" s="31">
        <f t="shared" ref="B67:T67" si="12">B15/1000</f>
        <v>27.838000000000001</v>
      </c>
      <c r="C67" s="32">
        <f t="shared" si="12"/>
        <v>28.442</v>
      </c>
      <c r="D67" s="32">
        <f t="shared" si="12"/>
        <v>28.661000000000001</v>
      </c>
      <c r="E67" s="33">
        <f t="shared" si="12"/>
        <v>28.734000000000002</v>
      </c>
      <c r="F67" s="32">
        <f t="shared" si="12"/>
        <v>28.609000000000002</v>
      </c>
      <c r="G67" s="32">
        <f t="shared" si="12"/>
        <v>29.047999999999998</v>
      </c>
      <c r="H67" s="32">
        <f t="shared" si="12"/>
        <v>29.193999999999999</v>
      </c>
      <c r="I67" s="34">
        <f t="shared" si="12"/>
        <v>31.263000000000002</v>
      </c>
      <c r="J67" s="35">
        <f t="shared" si="12"/>
        <v>34.393999999999998</v>
      </c>
      <c r="K67" s="36">
        <f t="shared" si="12"/>
        <v>32.180999999999997</v>
      </c>
      <c r="L67" s="35">
        <f t="shared" si="12"/>
        <v>31.68</v>
      </c>
      <c r="M67" s="35">
        <f t="shared" si="12"/>
        <v>35.375999999999998</v>
      </c>
      <c r="N67" s="35">
        <f t="shared" si="12"/>
        <v>41.223999999999997</v>
      </c>
      <c r="O67" s="37">
        <f t="shared" si="12"/>
        <v>31.571000000000002</v>
      </c>
      <c r="P67" s="38">
        <f t="shared" si="12"/>
        <v>37.112000000000002</v>
      </c>
      <c r="Q67" s="39">
        <f t="shared" si="12"/>
        <v>47.095999999999997</v>
      </c>
      <c r="R67" s="38">
        <f t="shared" si="12"/>
        <v>32.573</v>
      </c>
      <c r="S67" s="38">
        <f t="shared" si="12"/>
        <v>41.362000000000002</v>
      </c>
      <c r="T67" s="39">
        <f t="shared" si="12"/>
        <v>56.743000000000002</v>
      </c>
    </row>
    <row r="68" spans="1:20">
      <c r="A68" s="30" t="s">
        <v>24</v>
      </c>
      <c r="B68" s="31">
        <f t="shared" ref="B68:T68" si="13">B16/1000</f>
        <v>1483.752</v>
      </c>
      <c r="C68" s="32">
        <f t="shared" si="13"/>
        <v>1484.356</v>
      </c>
      <c r="D68" s="32">
        <f t="shared" si="13"/>
        <v>1484.575</v>
      </c>
      <c r="E68" s="33">
        <f t="shared" si="13"/>
        <v>1484.6479999999999</v>
      </c>
      <c r="F68" s="32">
        <f t="shared" si="13"/>
        <v>1484.5229999999999</v>
      </c>
      <c r="G68" s="32">
        <f t="shared" si="13"/>
        <v>1484.962</v>
      </c>
      <c r="H68" s="32">
        <f t="shared" si="13"/>
        <v>1485.1079999999999</v>
      </c>
      <c r="I68" s="34">
        <f t="shared" si="13"/>
        <v>1487.1769999999999</v>
      </c>
      <c r="J68" s="35">
        <f t="shared" si="13"/>
        <v>1490.308</v>
      </c>
      <c r="K68" s="36">
        <f t="shared" si="13"/>
        <v>1488.095</v>
      </c>
      <c r="L68" s="35">
        <f t="shared" si="13"/>
        <v>1487.5940000000001</v>
      </c>
      <c r="M68" s="35">
        <f t="shared" si="13"/>
        <v>1491.29</v>
      </c>
      <c r="N68" s="35">
        <f t="shared" si="13"/>
        <v>1497.1379999999999</v>
      </c>
      <c r="O68" s="37">
        <f t="shared" si="13"/>
        <v>1487.4849999999999</v>
      </c>
      <c r="P68" s="38">
        <f t="shared" si="13"/>
        <v>1493.0260000000001</v>
      </c>
      <c r="Q68" s="39">
        <f t="shared" si="13"/>
        <v>1503.01</v>
      </c>
      <c r="R68" s="38">
        <f t="shared" si="13"/>
        <v>1488.4870000000001</v>
      </c>
      <c r="S68" s="38">
        <f t="shared" si="13"/>
        <v>1497.2760000000001</v>
      </c>
      <c r="T68" s="39">
        <f t="shared" si="13"/>
        <v>1512.6569999999999</v>
      </c>
    </row>
    <row r="69" spans="1:20">
      <c r="A69" s="40"/>
      <c r="B69" s="41"/>
      <c r="C69" s="42"/>
      <c r="D69" s="42"/>
      <c r="E69" s="43"/>
      <c r="F69" s="42"/>
      <c r="G69" s="42"/>
      <c r="H69" s="42"/>
      <c r="I69" s="44"/>
      <c r="J69" s="45"/>
      <c r="K69" s="46"/>
      <c r="L69" s="45"/>
      <c r="M69" s="45"/>
      <c r="N69" s="45"/>
      <c r="O69" s="47"/>
      <c r="P69" s="48"/>
      <c r="Q69" s="49"/>
      <c r="R69" s="48"/>
      <c r="S69" s="48"/>
      <c r="T69" s="49"/>
    </row>
    <row r="70" spans="1:20" ht="30.6" customHeight="1">
      <c r="A70" s="8" t="s">
        <v>25</v>
      </c>
      <c r="B70" s="9" t="s">
        <v>26</v>
      </c>
      <c r="C70" s="121" t="s">
        <v>27</v>
      </c>
      <c r="D70" s="121"/>
      <c r="E70" s="121"/>
      <c r="F70" s="50"/>
      <c r="G70" s="51"/>
      <c r="H70" s="52"/>
      <c r="I70" s="120" t="s">
        <v>28</v>
      </c>
      <c r="J70" s="120"/>
      <c r="K70" s="120"/>
      <c r="L70" s="53"/>
      <c r="M70" s="54"/>
      <c r="N70" s="55"/>
      <c r="O70" s="117" t="s">
        <v>29</v>
      </c>
      <c r="P70" s="118"/>
      <c r="Q70" s="118"/>
      <c r="R70" s="56"/>
      <c r="S70" s="56"/>
      <c r="T70" s="57"/>
    </row>
    <row r="71" spans="1:20">
      <c r="A71" s="10"/>
      <c r="B71" s="11"/>
      <c r="C71" s="12" t="s">
        <v>10</v>
      </c>
      <c r="D71" s="12" t="s">
        <v>11</v>
      </c>
      <c r="E71" s="12" t="s">
        <v>12</v>
      </c>
      <c r="F71" s="58"/>
      <c r="G71" s="12"/>
      <c r="H71" s="13"/>
      <c r="I71" s="15" t="s">
        <v>10</v>
      </c>
      <c r="J71" s="15" t="s">
        <v>11</v>
      </c>
      <c r="K71" s="15" t="s">
        <v>12</v>
      </c>
      <c r="L71" s="14"/>
      <c r="M71" s="15"/>
      <c r="N71" s="16"/>
      <c r="O71" s="17" t="s">
        <v>10</v>
      </c>
      <c r="P71" s="18" t="s">
        <v>11</v>
      </c>
      <c r="Q71" s="18" t="s">
        <v>12</v>
      </c>
      <c r="R71" s="18"/>
      <c r="S71" s="18"/>
      <c r="T71" s="19"/>
    </row>
    <row r="72" spans="1:20">
      <c r="A72" s="59" t="s">
        <v>30</v>
      </c>
      <c r="B72" s="60">
        <f t="shared" ref="B72:E73" si="14">B20/1000</f>
        <v>12.477</v>
      </c>
      <c r="C72" s="61">
        <f t="shared" si="14"/>
        <v>14.945833333333335</v>
      </c>
      <c r="D72" s="61">
        <f t="shared" si="14"/>
        <v>17.610333333333337</v>
      </c>
      <c r="E72" s="62">
        <f t="shared" si="14"/>
        <v>18.4985</v>
      </c>
      <c r="F72" s="63"/>
      <c r="G72" s="63"/>
      <c r="H72" s="63"/>
      <c r="I72" s="64">
        <f t="shared" ref="I72:K73" si="15">I20/1000</f>
        <v>21.204666666666668</v>
      </c>
      <c r="J72" s="65">
        <f t="shared" si="15"/>
        <v>31.2575</v>
      </c>
      <c r="K72" s="66">
        <f t="shared" si="15"/>
        <v>41.984666666666669</v>
      </c>
      <c r="L72" s="67"/>
      <c r="M72" s="67"/>
      <c r="N72" s="67"/>
      <c r="O72" s="68">
        <f t="shared" ref="O72:Q73" si="16">O20/1000</f>
        <v>28.033999999999999</v>
      </c>
      <c r="P72" s="69">
        <f t="shared" si="16"/>
        <v>70.468166666666676</v>
      </c>
      <c r="Q72" s="70">
        <f t="shared" si="16"/>
        <v>141.98866666666669</v>
      </c>
      <c r="R72" s="71"/>
      <c r="S72" s="71"/>
      <c r="T72" s="72"/>
    </row>
    <row r="73" spans="1:20">
      <c r="A73" s="30" t="s">
        <v>31</v>
      </c>
      <c r="B73" s="31">
        <f t="shared" si="14"/>
        <v>24.983000000000001</v>
      </c>
      <c r="C73" s="32">
        <f t="shared" si="14"/>
        <v>29.483666666666668</v>
      </c>
      <c r="D73" s="32">
        <f t="shared" si="14"/>
        <v>34.824833333333331</v>
      </c>
      <c r="E73" s="33">
        <f t="shared" si="14"/>
        <v>36.601166666666664</v>
      </c>
      <c r="F73" s="73"/>
      <c r="G73" s="73"/>
      <c r="H73" s="73"/>
      <c r="I73" s="34">
        <f t="shared" si="15"/>
        <v>39.419166666666669</v>
      </c>
      <c r="J73" s="35">
        <f t="shared" si="15"/>
        <v>56.98116666666666</v>
      </c>
      <c r="K73" s="36">
        <f t="shared" si="15"/>
        <v>73.298500000000004</v>
      </c>
      <c r="L73" s="74"/>
      <c r="M73" s="74"/>
      <c r="N73" s="74"/>
      <c r="O73" s="37">
        <f t="shared" si="16"/>
        <v>53.366</v>
      </c>
      <c r="P73" s="38">
        <f t="shared" si="16"/>
        <v>135.95249999999999</v>
      </c>
      <c r="Q73" s="39">
        <f t="shared" si="16"/>
        <v>274.40750000000003</v>
      </c>
      <c r="R73" s="75"/>
      <c r="S73" s="75"/>
      <c r="T73" s="76"/>
    </row>
    <row r="74" spans="1:20">
      <c r="A74" s="40"/>
      <c r="B74" s="41"/>
      <c r="C74" s="42"/>
      <c r="D74" s="42"/>
      <c r="E74" s="43"/>
      <c r="F74" s="42"/>
      <c r="G74" s="42"/>
      <c r="H74" s="42"/>
      <c r="I74" s="44"/>
      <c r="J74" s="45"/>
      <c r="K74" s="46"/>
      <c r="L74" s="45"/>
      <c r="M74" s="45"/>
      <c r="N74" s="45"/>
      <c r="O74" s="47"/>
      <c r="P74" s="48"/>
      <c r="Q74" s="49"/>
      <c r="R74" s="48"/>
      <c r="S74" s="48"/>
      <c r="T74" s="49"/>
    </row>
    <row r="75" spans="1:20" ht="29.45" customHeight="1">
      <c r="A75" s="8" t="s">
        <v>32</v>
      </c>
      <c r="B75" s="77"/>
      <c r="C75" s="121" t="s">
        <v>27</v>
      </c>
      <c r="D75" s="121"/>
      <c r="E75" s="122"/>
      <c r="F75" s="51"/>
      <c r="G75" s="51"/>
      <c r="H75" s="51"/>
      <c r="I75" s="120" t="s">
        <v>28</v>
      </c>
      <c r="J75" s="120"/>
      <c r="K75" s="120"/>
      <c r="L75" s="54"/>
      <c r="M75" s="54"/>
      <c r="N75" s="54"/>
      <c r="O75" s="117" t="s">
        <v>29</v>
      </c>
      <c r="P75" s="118"/>
      <c r="Q75" s="118"/>
      <c r="R75" s="56"/>
      <c r="S75" s="56"/>
      <c r="T75" s="57"/>
    </row>
    <row r="76" spans="1:20">
      <c r="A76" s="10"/>
      <c r="B76" s="78"/>
      <c r="C76" s="79" t="s">
        <v>10</v>
      </c>
      <c r="D76" s="79" t="s">
        <v>11</v>
      </c>
      <c r="E76" s="80" t="s">
        <v>12</v>
      </c>
      <c r="F76" s="79"/>
      <c r="G76" s="79"/>
      <c r="H76" s="79"/>
      <c r="I76" s="81" t="s">
        <v>10</v>
      </c>
      <c r="J76" s="82" t="s">
        <v>11</v>
      </c>
      <c r="K76" s="83" t="s">
        <v>12</v>
      </c>
      <c r="L76" s="82"/>
      <c r="M76" s="82"/>
      <c r="N76" s="82"/>
      <c r="O76" s="84" t="s">
        <v>10</v>
      </c>
      <c r="P76" s="85" t="s">
        <v>11</v>
      </c>
      <c r="Q76" s="86" t="s">
        <v>12</v>
      </c>
      <c r="R76" s="85"/>
      <c r="S76" s="85"/>
      <c r="T76" s="86"/>
    </row>
    <row r="77" spans="1:20">
      <c r="A77" s="59" t="s">
        <v>33</v>
      </c>
      <c r="B77" s="87"/>
      <c r="C77" s="61">
        <f t="shared" ref="C77:E78" si="17">C25/1000</f>
        <v>2.4688333333333339</v>
      </c>
      <c r="D77" s="61">
        <f t="shared" si="17"/>
        <v>5.1333333333333355</v>
      </c>
      <c r="E77" s="62">
        <f t="shared" si="17"/>
        <v>6.0214999999999996</v>
      </c>
      <c r="F77" s="63"/>
      <c r="G77" s="63"/>
      <c r="H77" s="63"/>
      <c r="I77" s="64">
        <f t="shared" ref="I77:K78" si="18">I25/1000</f>
        <v>8.7276666666666678</v>
      </c>
      <c r="J77" s="65">
        <f t="shared" si="18"/>
        <v>18.7805</v>
      </c>
      <c r="K77" s="66">
        <f t="shared" si="18"/>
        <v>29.507666666666672</v>
      </c>
      <c r="L77" s="67"/>
      <c r="M77" s="67"/>
      <c r="N77" s="67"/>
      <c r="O77" s="68">
        <f t="shared" ref="O77:Q78" si="19">O25/1000</f>
        <v>15.557</v>
      </c>
      <c r="P77" s="69">
        <f t="shared" si="19"/>
        <v>57.991166666666672</v>
      </c>
      <c r="Q77" s="70">
        <f t="shared" si="19"/>
        <v>129.51166666666668</v>
      </c>
      <c r="R77" s="71"/>
      <c r="S77" s="71"/>
      <c r="T77" s="72"/>
    </row>
    <row r="78" spans="1:20">
      <c r="A78" s="30" t="s">
        <v>34</v>
      </c>
      <c r="B78" s="88"/>
      <c r="C78" s="32">
        <f t="shared" si="17"/>
        <v>4.5006666666666675</v>
      </c>
      <c r="D78" s="32">
        <f t="shared" si="17"/>
        <v>9.8418333333333283</v>
      </c>
      <c r="E78" s="33">
        <f t="shared" si="17"/>
        <v>11.618166666666664</v>
      </c>
      <c r="F78" s="73"/>
      <c r="G78" s="73"/>
      <c r="H78" s="73"/>
      <c r="I78" s="34">
        <f t="shared" si="18"/>
        <v>14.436166666666672</v>
      </c>
      <c r="J78" s="35">
        <f t="shared" si="18"/>
        <v>31.998166666666656</v>
      </c>
      <c r="K78" s="36">
        <f t="shared" si="18"/>
        <v>48.3155</v>
      </c>
      <c r="L78" s="74"/>
      <c r="M78" s="74"/>
      <c r="N78" s="74"/>
      <c r="O78" s="37">
        <f t="shared" si="19"/>
        <v>28.382999999999999</v>
      </c>
      <c r="P78" s="38">
        <f t="shared" si="19"/>
        <v>110.9695</v>
      </c>
      <c r="Q78" s="39">
        <f t="shared" si="19"/>
        <v>249.42449999999999</v>
      </c>
      <c r="R78" s="75"/>
      <c r="S78" s="75"/>
      <c r="T78" s="76"/>
    </row>
    <row r="79" spans="1:20">
      <c r="A79" s="40"/>
      <c r="B79" s="41"/>
      <c r="C79" s="42"/>
      <c r="D79" s="42"/>
      <c r="E79" s="43"/>
      <c r="F79" s="42"/>
      <c r="G79" s="42"/>
      <c r="H79" s="42"/>
      <c r="I79" s="44"/>
      <c r="J79" s="45"/>
      <c r="K79" s="46"/>
      <c r="L79" s="45"/>
      <c r="M79" s="45"/>
      <c r="N79" s="45"/>
      <c r="O79" s="47"/>
      <c r="P79" s="48"/>
      <c r="Q79" s="49"/>
      <c r="R79" s="48"/>
      <c r="S79" s="48"/>
      <c r="T79" s="49"/>
    </row>
    <row r="80" spans="1:20" ht="33" customHeight="1">
      <c r="A80" s="114" t="s">
        <v>35</v>
      </c>
      <c r="B80" s="115" t="s">
        <v>26</v>
      </c>
      <c r="C80" s="142" t="s">
        <v>36</v>
      </c>
      <c r="D80" s="143"/>
      <c r="E80" s="143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5"/>
    </row>
    <row r="81" spans="1:21" ht="15">
      <c r="A81" s="59" t="s">
        <v>37</v>
      </c>
      <c r="B81" s="60">
        <f>B29/1000</f>
        <v>39.466000000000001</v>
      </c>
      <c r="C81" s="126"/>
      <c r="D81" s="12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8"/>
    </row>
    <row r="82" spans="1:21" ht="15">
      <c r="A82" s="30" t="s">
        <v>38</v>
      </c>
      <c r="B82" s="31">
        <f>B30/1000</f>
        <v>77.376000000000005</v>
      </c>
      <c r="C82" s="126"/>
      <c r="D82" s="12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8"/>
    </row>
    <row r="83" spans="1:21" ht="15">
      <c r="A83" s="101" t="s">
        <v>39</v>
      </c>
      <c r="B83" s="113">
        <f>B31/1000</f>
        <v>2.9000000000000001E-2</v>
      </c>
      <c r="C83" s="126" t="s">
        <v>40</v>
      </c>
      <c r="D83" s="12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8"/>
    </row>
    <row r="84" spans="1:21" ht="15">
      <c r="A84" s="101" t="s">
        <v>41</v>
      </c>
      <c r="B84" s="113">
        <f>B32/1000</f>
        <v>0.14499999999999999</v>
      </c>
      <c r="C84" s="126" t="s">
        <v>40</v>
      </c>
      <c r="D84" s="12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8"/>
    </row>
    <row r="85" spans="1:21" ht="15">
      <c r="A85" s="40"/>
      <c r="B85" s="41"/>
      <c r="C85" s="139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1"/>
    </row>
    <row r="86" spans="1:21" ht="27.6" customHeight="1">
      <c r="A86" s="114" t="s">
        <v>42</v>
      </c>
      <c r="B86" s="116"/>
      <c r="C86" s="142" t="s">
        <v>36</v>
      </c>
      <c r="D86" s="143"/>
      <c r="E86" s="143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5"/>
      <c r="U86" s="7"/>
    </row>
    <row r="87" spans="1:21" ht="15">
      <c r="A87" s="101" t="s">
        <v>43</v>
      </c>
      <c r="B87" s="113">
        <f>B35/1000</f>
        <v>1.2999999999999999E-2</v>
      </c>
      <c r="C87" s="126"/>
      <c r="D87" s="12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8"/>
    </row>
    <row r="88" spans="1:21" ht="15">
      <c r="A88" s="101" t="s">
        <v>44</v>
      </c>
      <c r="B88" s="113">
        <f t="shared" ref="B88:B89" si="20">B36/1000</f>
        <v>6.3E-2</v>
      </c>
      <c r="C88" s="126"/>
      <c r="D88" s="12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8"/>
    </row>
    <row r="89" spans="1:21" ht="15">
      <c r="A89" s="101" t="s">
        <v>45</v>
      </c>
      <c r="B89" s="113">
        <f t="shared" si="20"/>
        <v>0.314</v>
      </c>
      <c r="C89" s="126"/>
      <c r="D89" s="12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8"/>
    </row>
    <row r="90" spans="1:21" ht="15">
      <c r="A90" s="101"/>
      <c r="B90" s="113"/>
      <c r="C90" s="126"/>
      <c r="D90" s="12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8"/>
    </row>
    <row r="91" spans="1:21" ht="15">
      <c r="A91" s="101" t="s">
        <v>46</v>
      </c>
      <c r="B91" s="113">
        <f t="shared" ref="B91:B101" si="21">B39/1000</f>
        <v>1.6319999999999999</v>
      </c>
      <c r="C91" s="126" t="s">
        <v>47</v>
      </c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8"/>
    </row>
    <row r="92" spans="1:21" ht="15">
      <c r="A92" s="101" t="s">
        <v>48</v>
      </c>
      <c r="B92" s="113">
        <f t="shared" si="21"/>
        <v>8.1579999999999995</v>
      </c>
      <c r="C92" s="126" t="s">
        <v>47</v>
      </c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8"/>
    </row>
    <row r="93" spans="1:21" ht="15">
      <c r="A93" s="101" t="s">
        <v>49</v>
      </c>
      <c r="B93" s="113">
        <f t="shared" si="21"/>
        <v>16.315000000000001</v>
      </c>
      <c r="C93" s="126" t="s">
        <v>47</v>
      </c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8"/>
    </row>
    <row r="94" spans="1:21" ht="15">
      <c r="A94" s="101"/>
      <c r="B94" s="113"/>
      <c r="C94" s="129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1"/>
    </row>
    <row r="95" spans="1:21" ht="15">
      <c r="A95" s="101" t="s">
        <v>50</v>
      </c>
      <c r="B95" s="113">
        <f t="shared" si="21"/>
        <v>3.3000000000000002E-2</v>
      </c>
      <c r="C95" s="129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1"/>
    </row>
    <row r="96" spans="1:21" ht="15">
      <c r="A96" s="101" t="s">
        <v>51</v>
      </c>
      <c r="B96" s="113">
        <f t="shared" si="21"/>
        <v>0.16400000000000001</v>
      </c>
      <c r="C96" s="129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1"/>
    </row>
    <row r="97" spans="1:20" ht="15">
      <c r="A97" s="101" t="s">
        <v>52</v>
      </c>
      <c r="B97" s="113">
        <f t="shared" si="21"/>
        <v>0.32800000000000001</v>
      </c>
      <c r="C97" s="129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1"/>
    </row>
    <row r="98" spans="1:20" ht="15">
      <c r="A98" s="101"/>
      <c r="B98" s="113"/>
      <c r="C98" s="129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1"/>
    </row>
    <row r="99" spans="1:20" ht="15">
      <c r="A99" s="101" t="s">
        <v>53</v>
      </c>
      <c r="B99" s="113">
        <f t="shared" si="21"/>
        <v>1.069</v>
      </c>
      <c r="C99" s="126" t="s">
        <v>54</v>
      </c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8"/>
    </row>
    <row r="100" spans="1:20" ht="15">
      <c r="A100" s="101" t="s">
        <v>55</v>
      </c>
      <c r="B100" s="113">
        <f t="shared" si="21"/>
        <v>5.343</v>
      </c>
      <c r="C100" s="126" t="s">
        <v>54</v>
      </c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8"/>
    </row>
    <row r="101" spans="1:20" ht="15">
      <c r="A101" s="101" t="s">
        <v>56</v>
      </c>
      <c r="B101" s="113">
        <f t="shared" si="21"/>
        <v>10.686999999999999</v>
      </c>
      <c r="C101" s="126" t="s">
        <v>54</v>
      </c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8"/>
    </row>
    <row r="102" spans="1:20" ht="15">
      <c r="A102" s="101"/>
      <c r="B102" s="102"/>
      <c r="C102" s="129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1"/>
    </row>
    <row r="103" spans="1:20" ht="15">
      <c r="A103" s="40"/>
      <c r="B103" s="41"/>
      <c r="C103" s="139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1"/>
    </row>
    <row r="105" spans="1:20">
      <c r="A105" s="7" t="s">
        <v>59</v>
      </c>
    </row>
    <row r="106" spans="1:20" ht="22.5">
      <c r="A106" s="6" t="s">
        <v>60</v>
      </c>
    </row>
    <row r="107" spans="1:20">
      <c r="A107" s="6" t="s">
        <v>61</v>
      </c>
    </row>
    <row r="108" spans="1:20">
      <c r="A108" s="6" t="s">
        <v>62</v>
      </c>
    </row>
    <row r="109" spans="1:20">
      <c r="A109" s="6" t="s">
        <v>63</v>
      </c>
    </row>
    <row r="110" spans="1:20">
      <c r="A110" s="6" t="s">
        <v>64</v>
      </c>
    </row>
    <row r="111" spans="1:20">
      <c r="A111" s="6" t="s">
        <v>65</v>
      </c>
    </row>
    <row r="112" spans="1:20">
      <c r="A112" s="6" t="s">
        <v>66</v>
      </c>
    </row>
    <row r="113" spans="1:1">
      <c r="A113" s="6" t="s">
        <v>67</v>
      </c>
    </row>
    <row r="115" spans="1:1">
      <c r="A115" s="7" t="s">
        <v>68</v>
      </c>
    </row>
    <row r="116" spans="1:1">
      <c r="A116" s="6" t="s">
        <v>69</v>
      </c>
    </row>
    <row r="117" spans="1:1">
      <c r="A117" s="6" t="s">
        <v>70</v>
      </c>
    </row>
    <row r="118" spans="1:1">
      <c r="A118" s="6" t="s">
        <v>71</v>
      </c>
    </row>
  </sheetData>
  <mergeCells count="74">
    <mergeCell ref="C101:T101"/>
    <mergeCell ref="C102:T102"/>
    <mergeCell ref="C103:T103"/>
    <mergeCell ref="C96:T96"/>
    <mergeCell ref="C97:T97"/>
    <mergeCell ref="C98:T98"/>
    <mergeCell ref="C99:T99"/>
    <mergeCell ref="C100:T100"/>
    <mergeCell ref="C91:T91"/>
    <mergeCell ref="C92:T92"/>
    <mergeCell ref="C93:T93"/>
    <mergeCell ref="C94:T94"/>
    <mergeCell ref="C95:T95"/>
    <mergeCell ref="C87:T87"/>
    <mergeCell ref="C88:T88"/>
    <mergeCell ref="C89:T89"/>
    <mergeCell ref="C90:T90"/>
    <mergeCell ref="C82:T82"/>
    <mergeCell ref="C83:T83"/>
    <mergeCell ref="C84:T84"/>
    <mergeCell ref="C85:T85"/>
    <mergeCell ref="C86:T86"/>
    <mergeCell ref="C80:T80"/>
    <mergeCell ref="C81:T81"/>
    <mergeCell ref="C28:T28"/>
    <mergeCell ref="C29:T29"/>
    <mergeCell ref="C30:T30"/>
    <mergeCell ref="C31:T31"/>
    <mergeCell ref="C45:T45"/>
    <mergeCell ref="C46:T46"/>
    <mergeCell ref="C50:T50"/>
    <mergeCell ref="C51:T51"/>
    <mergeCell ref="C34:T34"/>
    <mergeCell ref="C47:T47"/>
    <mergeCell ref="C48:T48"/>
    <mergeCell ref="C49:T49"/>
    <mergeCell ref="C36:T36"/>
    <mergeCell ref="C37:T37"/>
    <mergeCell ref="C38:T38"/>
    <mergeCell ref="C42:T42"/>
    <mergeCell ref="C32:T32"/>
    <mergeCell ref="C33:T33"/>
    <mergeCell ref="C44:T44"/>
    <mergeCell ref="A1:T1"/>
    <mergeCell ref="R55:T55"/>
    <mergeCell ref="C70:E70"/>
    <mergeCell ref="I70:K70"/>
    <mergeCell ref="O70:Q70"/>
    <mergeCell ref="R3:T3"/>
    <mergeCell ref="C18:E18"/>
    <mergeCell ref="O18:Q18"/>
    <mergeCell ref="C23:E23"/>
    <mergeCell ref="O23:Q23"/>
    <mergeCell ref="C3:E3"/>
    <mergeCell ref="F3:H3"/>
    <mergeCell ref="I3:K3"/>
    <mergeCell ref="L3:N3"/>
    <mergeCell ref="C35:T35"/>
    <mergeCell ref="O3:Q3"/>
    <mergeCell ref="I18:K18"/>
    <mergeCell ref="I23:K23"/>
    <mergeCell ref="C75:E75"/>
    <mergeCell ref="O75:Q75"/>
    <mergeCell ref="I75:K75"/>
    <mergeCell ref="C55:E55"/>
    <mergeCell ref="F55:H55"/>
    <mergeCell ref="I55:K55"/>
    <mergeCell ref="L55:N55"/>
    <mergeCell ref="O55:Q55"/>
    <mergeCell ref="A53:T53"/>
    <mergeCell ref="C39:T39"/>
    <mergeCell ref="C40:T40"/>
    <mergeCell ref="C41:T41"/>
    <mergeCell ref="C43:T4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03E3-CBA5-4E0B-9F08-DB54DBAFC3CE}">
  <dimension ref="A5:N166"/>
  <sheetViews>
    <sheetView zoomScale="85" zoomScaleNormal="85" workbookViewId="0"/>
  </sheetViews>
  <sheetFormatPr defaultRowHeight="15"/>
  <cols>
    <col min="1" max="1" width="32.85546875" customWidth="1"/>
    <col min="2" max="2" width="71.42578125" bestFit="1" customWidth="1"/>
    <col min="3" max="3" width="15.28515625" customWidth="1"/>
    <col min="4" max="4" width="9.5703125" bestFit="1" customWidth="1"/>
  </cols>
  <sheetData>
    <row r="5" spans="1:7">
      <c r="B5">
        <v>1.6</v>
      </c>
      <c r="D5" t="s">
        <v>72</v>
      </c>
    </row>
    <row r="6" spans="1:7">
      <c r="B6">
        <v>0.85</v>
      </c>
      <c r="C6" t="s">
        <v>73</v>
      </c>
    </row>
    <row r="7" spans="1:7">
      <c r="A7" t="s">
        <v>74</v>
      </c>
      <c r="B7">
        <v>3500</v>
      </c>
      <c r="C7" t="s">
        <v>75</v>
      </c>
      <c r="D7">
        <f>B7*$B$6</f>
        <v>2975</v>
      </c>
      <c r="E7" t="s">
        <v>76</v>
      </c>
      <c r="F7">
        <f>D7*$B$5/1000</f>
        <v>4.76</v>
      </c>
      <c r="G7" t="s">
        <v>77</v>
      </c>
    </row>
    <row r="8" spans="1:7">
      <c r="A8" t="s">
        <v>78</v>
      </c>
      <c r="B8">
        <v>7500</v>
      </c>
      <c r="C8" t="s">
        <v>75</v>
      </c>
      <c r="D8">
        <f t="shared" ref="D8:D9" si="0">B8*$B$6</f>
        <v>6375</v>
      </c>
      <c r="E8" t="s">
        <v>76</v>
      </c>
      <c r="F8">
        <f t="shared" ref="F8:F9" si="1">D8*$B$5/1000</f>
        <v>10.199999999999999</v>
      </c>
      <c r="G8" t="s">
        <v>77</v>
      </c>
    </row>
    <row r="9" spans="1:7">
      <c r="A9" t="s">
        <v>79</v>
      </c>
      <c r="B9">
        <v>250000</v>
      </c>
      <c r="C9" t="s">
        <v>75</v>
      </c>
      <c r="D9">
        <f t="shared" si="0"/>
        <v>212500</v>
      </c>
      <c r="E9" t="s">
        <v>76</v>
      </c>
      <c r="F9">
        <f t="shared" si="1"/>
        <v>340</v>
      </c>
      <c r="G9" t="s">
        <v>77</v>
      </c>
    </row>
    <row r="11" spans="1:7">
      <c r="A11" s="5" t="s">
        <v>80</v>
      </c>
      <c r="B11" s="5" t="s">
        <v>81</v>
      </c>
      <c r="C11" s="5"/>
      <c r="D11" s="5" t="s">
        <v>82</v>
      </c>
      <c r="E11" s="5" t="s">
        <v>83</v>
      </c>
      <c r="F11" s="5"/>
    </row>
    <row r="12" spans="1:7">
      <c r="A12" t="s">
        <v>84</v>
      </c>
      <c r="B12">
        <v>100</v>
      </c>
      <c r="C12" t="s">
        <v>85</v>
      </c>
      <c r="D12" s="3">
        <v>148</v>
      </c>
      <c r="E12" s="2">
        <f>D12/1000</f>
        <v>0.14799999999999999</v>
      </c>
    </row>
    <row r="13" spans="1:7">
      <c r="B13">
        <v>500</v>
      </c>
      <c r="C13" t="s">
        <v>85</v>
      </c>
      <c r="D13" s="3">
        <v>740</v>
      </c>
      <c r="E13" s="2">
        <f t="shared" ref="E13:E29" si="2">D13/1000</f>
        <v>0.74</v>
      </c>
    </row>
    <row r="14" spans="1:7">
      <c r="B14">
        <v>1000</v>
      </c>
      <c r="C14" t="s">
        <v>85</v>
      </c>
      <c r="D14" s="3">
        <v>1479</v>
      </c>
      <c r="E14" s="2">
        <f t="shared" si="2"/>
        <v>1.4790000000000001</v>
      </c>
    </row>
    <row r="15" spans="1:7">
      <c r="A15" t="s">
        <v>86</v>
      </c>
      <c r="B15">
        <v>100</v>
      </c>
      <c r="C15" t="s">
        <v>85</v>
      </c>
      <c r="D15" s="3">
        <v>2143</v>
      </c>
      <c r="E15" s="2">
        <f t="shared" si="2"/>
        <v>2.1429999999999998</v>
      </c>
    </row>
    <row r="16" spans="1:7">
      <c r="B16">
        <v>500</v>
      </c>
      <c r="C16" t="s">
        <v>85</v>
      </c>
      <c r="D16" s="3">
        <v>10715</v>
      </c>
      <c r="E16" s="2">
        <f t="shared" si="2"/>
        <v>10.715</v>
      </c>
    </row>
    <row r="17" spans="1:5">
      <c r="B17">
        <v>1000</v>
      </c>
      <c r="C17" t="s">
        <v>85</v>
      </c>
      <c r="D17" s="3">
        <v>21429</v>
      </c>
      <c r="E17" s="2">
        <f t="shared" si="2"/>
        <v>21.428999999999998</v>
      </c>
    </row>
    <row r="18" spans="1:5">
      <c r="A18" t="s">
        <v>87</v>
      </c>
      <c r="B18">
        <v>100</v>
      </c>
      <c r="C18" t="s">
        <v>85</v>
      </c>
      <c r="D18" s="3"/>
      <c r="E18" s="2">
        <f t="shared" si="2"/>
        <v>0</v>
      </c>
    </row>
    <row r="19" spans="1:5">
      <c r="A19" s="1" t="s">
        <v>88</v>
      </c>
      <c r="B19">
        <f>B18*F7</f>
        <v>476</v>
      </c>
      <c r="C19" t="s">
        <v>89</v>
      </c>
      <c r="D19" s="3">
        <v>177</v>
      </c>
      <c r="E19" s="2">
        <f t="shared" si="2"/>
        <v>0.17699999999999999</v>
      </c>
    </row>
    <row r="20" spans="1:5">
      <c r="A20" s="1" t="s">
        <v>90</v>
      </c>
      <c r="D20" s="3">
        <v>493</v>
      </c>
      <c r="E20" s="2">
        <f t="shared" si="2"/>
        <v>0.49299999999999999</v>
      </c>
    </row>
    <row r="21" spans="1:5">
      <c r="A21" s="1" t="s">
        <v>91</v>
      </c>
      <c r="B21">
        <f>B18*F9</f>
        <v>34000</v>
      </c>
      <c r="C21" t="s">
        <v>89</v>
      </c>
      <c r="D21" s="3">
        <v>146084</v>
      </c>
      <c r="E21" s="2">
        <f t="shared" si="2"/>
        <v>146.084</v>
      </c>
    </row>
    <row r="22" spans="1:5">
      <c r="A22" t="s">
        <v>87</v>
      </c>
      <c r="B22">
        <v>500</v>
      </c>
      <c r="C22" t="s">
        <v>85</v>
      </c>
      <c r="D22" s="3"/>
      <c r="E22" s="2"/>
    </row>
    <row r="23" spans="1:5">
      <c r="A23" s="1" t="s">
        <v>88</v>
      </c>
      <c r="B23">
        <f>$B$22*F7</f>
        <v>2380</v>
      </c>
      <c r="C23" t="s">
        <v>89</v>
      </c>
      <c r="D23" s="3">
        <v>883</v>
      </c>
      <c r="E23" s="2">
        <f t="shared" si="2"/>
        <v>0.88300000000000001</v>
      </c>
    </row>
    <row r="24" spans="1:5">
      <c r="A24" s="1" t="s">
        <v>90</v>
      </c>
      <c r="D24" s="3">
        <v>2465</v>
      </c>
      <c r="E24" s="2">
        <f t="shared" si="2"/>
        <v>2.4649999999999999</v>
      </c>
    </row>
    <row r="25" spans="1:5">
      <c r="A25" s="1" t="s">
        <v>91</v>
      </c>
      <c r="B25">
        <f t="shared" ref="B25" si="3">$B$22*F9</f>
        <v>170000</v>
      </c>
      <c r="C25" t="s">
        <v>89</v>
      </c>
      <c r="D25" s="3">
        <v>730422</v>
      </c>
      <c r="E25" s="2">
        <f t="shared" si="2"/>
        <v>730.42200000000003</v>
      </c>
    </row>
    <row r="26" spans="1:5">
      <c r="A26" t="s">
        <v>87</v>
      </c>
      <c r="B26">
        <v>1000</v>
      </c>
      <c r="C26" t="s">
        <v>85</v>
      </c>
      <c r="D26" s="3"/>
      <c r="E26" s="2"/>
    </row>
    <row r="27" spans="1:5">
      <c r="A27" s="1" t="s">
        <v>88</v>
      </c>
      <c r="B27">
        <f>$B$26*F7</f>
        <v>4760</v>
      </c>
      <c r="C27" t="s">
        <v>89</v>
      </c>
      <c r="D27" s="3">
        <v>1761</v>
      </c>
      <c r="E27" s="2">
        <f t="shared" si="2"/>
        <v>1.7609999999999999</v>
      </c>
    </row>
    <row r="28" spans="1:5">
      <c r="A28" s="1" t="s">
        <v>90</v>
      </c>
      <c r="D28" s="3">
        <v>4930</v>
      </c>
      <c r="E28" s="2">
        <f t="shared" si="2"/>
        <v>4.93</v>
      </c>
    </row>
    <row r="29" spans="1:5">
      <c r="A29" s="1" t="s">
        <v>91</v>
      </c>
      <c r="B29">
        <f t="shared" ref="B29" si="4">$B$26*F9</f>
        <v>340000</v>
      </c>
      <c r="C29" t="s">
        <v>89</v>
      </c>
      <c r="D29" s="3">
        <v>1460844</v>
      </c>
      <c r="E29" s="2">
        <f t="shared" si="2"/>
        <v>1460.8440000000001</v>
      </c>
    </row>
    <row r="30" spans="1:5">
      <c r="D30" s="3"/>
      <c r="E30" s="2"/>
    </row>
    <row r="31" spans="1:5">
      <c r="A31" s="4" t="s">
        <v>92</v>
      </c>
      <c r="D31" s="3"/>
      <c r="E31" s="2"/>
    </row>
    <row r="32" spans="1:5">
      <c r="A32" s="1" t="s">
        <v>93</v>
      </c>
      <c r="B32">
        <v>10</v>
      </c>
      <c r="C32" t="s">
        <v>94</v>
      </c>
      <c r="D32" s="3">
        <v>437</v>
      </c>
      <c r="E32" s="2">
        <f t="shared" ref="E32" si="5">D32/1000</f>
        <v>0.437</v>
      </c>
    </row>
    <row r="33" spans="1:5">
      <c r="B33">
        <v>10</v>
      </c>
      <c r="C33" t="s">
        <v>95</v>
      </c>
      <c r="D33" s="3"/>
      <c r="E33" s="2"/>
    </row>
    <row r="34" spans="1:5">
      <c r="A34" t="s">
        <v>96</v>
      </c>
      <c r="B34">
        <v>5</v>
      </c>
      <c r="C34" t="s">
        <v>97</v>
      </c>
      <c r="D34" s="3">
        <v>167</v>
      </c>
      <c r="E34" s="2">
        <f t="shared" ref="E34" si="6">D34/1000</f>
        <v>0.16700000000000001</v>
      </c>
    </row>
    <row r="35" spans="1:5">
      <c r="B35">
        <v>30</v>
      </c>
      <c r="C35" t="s">
        <v>98</v>
      </c>
      <c r="D35" s="3"/>
    </row>
    <row r="36" spans="1:5">
      <c r="B36">
        <v>5</v>
      </c>
      <c r="C36" t="s">
        <v>97</v>
      </c>
      <c r="D36" s="3">
        <v>334</v>
      </c>
      <c r="E36" s="2">
        <f t="shared" ref="E36:E38" si="7">D36/1000</f>
        <v>0.33400000000000002</v>
      </c>
    </row>
    <row r="37" spans="1:5">
      <c r="B37">
        <v>60</v>
      </c>
      <c r="C37" t="s">
        <v>98</v>
      </c>
      <c r="D37" s="3"/>
    </row>
    <row r="38" spans="1:5">
      <c r="B38">
        <v>5</v>
      </c>
      <c r="C38" t="s">
        <v>97</v>
      </c>
      <c r="D38" s="3">
        <f>D34/B35*B39</f>
        <v>2031.8333333333333</v>
      </c>
      <c r="E38" s="2">
        <f t="shared" si="7"/>
        <v>2.0318333333333332</v>
      </c>
    </row>
    <row r="39" spans="1:5">
      <c r="B39">
        <v>365</v>
      </c>
      <c r="C39" t="s">
        <v>98</v>
      </c>
      <c r="D39" s="3"/>
    </row>
    <row r="40" spans="1:5">
      <c r="B40">
        <v>5</v>
      </c>
      <c r="C40" t="s">
        <v>97</v>
      </c>
      <c r="D40" s="3">
        <f>D36/B37*B41</f>
        <v>4063.6666666666665</v>
      </c>
      <c r="E40" s="2">
        <f t="shared" ref="E40" si="8">D40/1000</f>
        <v>4.0636666666666663</v>
      </c>
    </row>
    <row r="41" spans="1:5">
      <c r="B41">
        <v>730</v>
      </c>
      <c r="C41" t="s">
        <v>98</v>
      </c>
      <c r="D41" s="3"/>
    </row>
    <row r="42" spans="1:5">
      <c r="B42">
        <v>10</v>
      </c>
      <c r="C42" t="s">
        <v>97</v>
      </c>
      <c r="D42" s="3">
        <v>386</v>
      </c>
      <c r="E42" s="2">
        <f t="shared" ref="E42" si="9">D42/1000</f>
        <v>0.38600000000000001</v>
      </c>
    </row>
    <row r="43" spans="1:5">
      <c r="B43">
        <v>30</v>
      </c>
      <c r="C43" t="s">
        <v>98</v>
      </c>
      <c r="D43" s="3"/>
    </row>
    <row r="44" spans="1:5">
      <c r="B44">
        <v>10</v>
      </c>
      <c r="C44" t="s">
        <v>97</v>
      </c>
      <c r="D44" s="3">
        <v>773</v>
      </c>
      <c r="E44" s="2">
        <f t="shared" ref="E44" si="10">D44/1000</f>
        <v>0.77300000000000002</v>
      </c>
    </row>
    <row r="45" spans="1:5">
      <c r="B45">
        <v>60</v>
      </c>
      <c r="C45" t="s">
        <v>98</v>
      </c>
      <c r="D45" s="3"/>
    </row>
    <row r="46" spans="1:5">
      <c r="B46">
        <v>10</v>
      </c>
      <c r="C46" t="s">
        <v>97</v>
      </c>
      <c r="D46" s="3">
        <f>D42/B43*B47</f>
        <v>4696.3333333333339</v>
      </c>
      <c r="E46" s="2">
        <f t="shared" ref="E46" si="11">D46/1000</f>
        <v>4.6963333333333344</v>
      </c>
    </row>
    <row r="47" spans="1:5">
      <c r="B47">
        <v>365</v>
      </c>
      <c r="C47" t="s">
        <v>98</v>
      </c>
      <c r="D47" s="3"/>
    </row>
    <row r="48" spans="1:5">
      <c r="B48">
        <v>10</v>
      </c>
      <c r="C48" t="s">
        <v>97</v>
      </c>
      <c r="D48" s="3">
        <f>D44/B45*B49</f>
        <v>9404.8333333333321</v>
      </c>
      <c r="E48" s="2">
        <f t="shared" ref="E48" si="12">D48/1000</f>
        <v>9.4048333333333325</v>
      </c>
    </row>
    <row r="49" spans="1:5">
      <c r="B49">
        <v>730</v>
      </c>
      <c r="C49" t="s">
        <v>98</v>
      </c>
      <c r="D49" s="3"/>
    </row>
    <row r="50" spans="1:5">
      <c r="B50" s="1" t="s">
        <v>99</v>
      </c>
      <c r="C50" t="s">
        <v>97</v>
      </c>
      <c r="D50" s="3">
        <v>459</v>
      </c>
      <c r="E50" s="2">
        <f t="shared" ref="E50" si="13">D50/1000</f>
        <v>0.45900000000000002</v>
      </c>
    </row>
    <row r="51" spans="1:5">
      <c r="B51" s="1">
        <v>30</v>
      </c>
      <c r="C51" t="s">
        <v>98</v>
      </c>
      <c r="D51" s="3"/>
    </row>
    <row r="52" spans="1:5">
      <c r="B52" s="1" t="s">
        <v>99</v>
      </c>
      <c r="C52" t="s">
        <v>97</v>
      </c>
      <c r="D52" s="3">
        <v>919</v>
      </c>
      <c r="E52" s="2">
        <f t="shared" ref="E52" si="14">D52/1000</f>
        <v>0.91900000000000004</v>
      </c>
    </row>
    <row r="53" spans="1:5">
      <c r="B53">
        <v>60</v>
      </c>
      <c r="C53" t="s">
        <v>98</v>
      </c>
      <c r="D53" s="3"/>
    </row>
    <row r="54" spans="1:5">
      <c r="B54" s="1" t="s">
        <v>99</v>
      </c>
      <c r="C54" t="s">
        <v>97</v>
      </c>
      <c r="D54" s="3">
        <f>D50/B51*B55</f>
        <v>5584.5</v>
      </c>
      <c r="E54" s="2">
        <f t="shared" ref="E54" si="15">D54/1000</f>
        <v>5.5845000000000002</v>
      </c>
    </row>
    <row r="55" spans="1:5">
      <c r="B55">
        <v>365</v>
      </c>
      <c r="C55" t="s">
        <v>98</v>
      </c>
      <c r="D55" s="3"/>
    </row>
    <row r="56" spans="1:5">
      <c r="B56" s="1" t="s">
        <v>99</v>
      </c>
      <c r="C56" t="s">
        <v>97</v>
      </c>
      <c r="D56" s="3">
        <f>D52/B53*B57</f>
        <v>11181.166666666666</v>
      </c>
      <c r="E56" s="2">
        <f t="shared" ref="E56" si="16">D56/1000</f>
        <v>11.181166666666666</v>
      </c>
    </row>
    <row r="57" spans="1:5">
      <c r="B57">
        <v>730</v>
      </c>
      <c r="C57" t="s">
        <v>98</v>
      </c>
      <c r="D57" s="3"/>
    </row>
    <row r="58" spans="1:5">
      <c r="D58" s="3"/>
    </row>
    <row r="59" spans="1:5">
      <c r="A59" t="s">
        <v>100</v>
      </c>
      <c r="D59" s="3"/>
    </row>
    <row r="60" spans="1:5">
      <c r="A60" t="s">
        <v>101</v>
      </c>
      <c r="B60">
        <v>5</v>
      </c>
      <c r="C60" t="s">
        <v>97</v>
      </c>
      <c r="D60" s="3">
        <v>251</v>
      </c>
      <c r="E60" s="2">
        <f t="shared" ref="E60" si="17">D60/1000</f>
        <v>0.251</v>
      </c>
    </row>
    <row r="61" spans="1:5">
      <c r="B61">
        <v>30</v>
      </c>
      <c r="C61" t="s">
        <v>98</v>
      </c>
      <c r="D61" s="3"/>
    </row>
    <row r="62" spans="1:5">
      <c r="B62">
        <v>5</v>
      </c>
      <c r="C62" t="s">
        <v>97</v>
      </c>
      <c r="D62" s="3">
        <v>501</v>
      </c>
      <c r="E62" s="2">
        <f t="shared" ref="E62:E64" si="18">D62/1000</f>
        <v>0.501</v>
      </c>
    </row>
    <row r="63" spans="1:5">
      <c r="B63">
        <v>60</v>
      </c>
      <c r="C63" t="s">
        <v>98</v>
      </c>
      <c r="D63" s="3"/>
    </row>
    <row r="64" spans="1:5">
      <c r="B64">
        <v>5</v>
      </c>
      <c r="C64" t="s">
        <v>97</v>
      </c>
      <c r="D64" s="3">
        <f>D60/B61*B65</f>
        <v>3053.8333333333335</v>
      </c>
      <c r="E64" s="2">
        <f t="shared" si="18"/>
        <v>3.0538333333333334</v>
      </c>
    </row>
    <row r="65" spans="2:5">
      <c r="B65">
        <v>365</v>
      </c>
      <c r="C65" t="s">
        <v>98</v>
      </c>
      <c r="D65" s="3"/>
    </row>
    <row r="66" spans="2:5">
      <c r="B66">
        <v>5</v>
      </c>
      <c r="C66" t="s">
        <v>97</v>
      </c>
      <c r="D66" s="3">
        <f>D62/B63*B67</f>
        <v>6095.5</v>
      </c>
      <c r="E66" s="2">
        <f t="shared" ref="E66" si="19">D66/1000</f>
        <v>6.0955000000000004</v>
      </c>
    </row>
    <row r="67" spans="2:5">
      <c r="B67">
        <v>730</v>
      </c>
      <c r="C67" t="s">
        <v>98</v>
      </c>
      <c r="D67" s="3"/>
    </row>
    <row r="68" spans="2:5">
      <c r="B68">
        <v>10</v>
      </c>
      <c r="C68" t="s">
        <v>97</v>
      </c>
      <c r="D68" s="3">
        <v>595</v>
      </c>
      <c r="E68" s="2">
        <f t="shared" ref="E68" si="20">D68/1000</f>
        <v>0.59499999999999997</v>
      </c>
    </row>
    <row r="69" spans="2:5">
      <c r="B69">
        <v>30</v>
      </c>
      <c r="C69" t="s">
        <v>98</v>
      </c>
      <c r="D69" s="3"/>
    </row>
    <row r="70" spans="2:5">
      <c r="B70">
        <v>10</v>
      </c>
      <c r="C70" t="s">
        <v>97</v>
      </c>
      <c r="D70" s="3">
        <v>1190</v>
      </c>
      <c r="E70" s="2">
        <f t="shared" ref="E70" si="21">D70/1000</f>
        <v>1.19</v>
      </c>
    </row>
    <row r="71" spans="2:5">
      <c r="B71">
        <v>60</v>
      </c>
      <c r="C71" t="s">
        <v>98</v>
      </c>
      <c r="D71" s="3"/>
    </row>
    <row r="72" spans="2:5">
      <c r="B72">
        <v>10</v>
      </c>
      <c r="C72" t="s">
        <v>97</v>
      </c>
      <c r="D72" s="3">
        <f>D68/B69*B73</f>
        <v>7239.1666666666661</v>
      </c>
      <c r="E72" s="2">
        <f t="shared" ref="E72" si="22">D72/1000</f>
        <v>7.2391666666666659</v>
      </c>
    </row>
    <row r="73" spans="2:5">
      <c r="B73">
        <v>365</v>
      </c>
      <c r="C73" t="s">
        <v>98</v>
      </c>
      <c r="D73" s="3"/>
    </row>
    <row r="74" spans="2:5">
      <c r="B74">
        <v>10</v>
      </c>
      <c r="C74" t="s">
        <v>97</v>
      </c>
      <c r="D74" s="3">
        <f>D70/B71*B75</f>
        <v>14478.333333333332</v>
      </c>
      <c r="E74" s="2">
        <f t="shared" ref="E74" si="23">D74/1000</f>
        <v>14.478333333333332</v>
      </c>
    </row>
    <row r="75" spans="2:5">
      <c r="B75">
        <v>730</v>
      </c>
      <c r="C75" t="s">
        <v>98</v>
      </c>
      <c r="D75" s="3"/>
    </row>
    <row r="76" spans="2:5">
      <c r="B76" s="1" t="s">
        <v>99</v>
      </c>
      <c r="C76" t="s">
        <v>97</v>
      </c>
      <c r="D76" s="3">
        <v>877</v>
      </c>
      <c r="E76" s="2">
        <f t="shared" ref="E76" si="24">D76/1000</f>
        <v>0.877</v>
      </c>
    </row>
    <row r="77" spans="2:5">
      <c r="B77">
        <v>30</v>
      </c>
      <c r="C77" t="s">
        <v>98</v>
      </c>
      <c r="D77" s="3"/>
    </row>
    <row r="78" spans="2:5">
      <c r="B78" s="1" t="s">
        <v>99</v>
      </c>
      <c r="C78" t="s">
        <v>97</v>
      </c>
      <c r="D78" s="3">
        <v>1754</v>
      </c>
      <c r="E78" s="2">
        <f t="shared" ref="E78" si="25">D78/1000</f>
        <v>1.754</v>
      </c>
    </row>
    <row r="79" spans="2:5">
      <c r="B79">
        <v>60</v>
      </c>
      <c r="C79" t="s">
        <v>98</v>
      </c>
      <c r="D79" s="3"/>
    </row>
    <row r="80" spans="2:5">
      <c r="B80" s="1" t="s">
        <v>99</v>
      </c>
      <c r="C80" t="s">
        <v>97</v>
      </c>
      <c r="D80" s="3">
        <f>D76/B77*B81</f>
        <v>10670.166666666668</v>
      </c>
      <c r="E80" s="2">
        <f t="shared" ref="E80" si="26">D80/1000</f>
        <v>10.670166666666669</v>
      </c>
    </row>
    <row r="81" spans="1:5">
      <c r="B81">
        <v>365</v>
      </c>
      <c r="C81" t="s">
        <v>98</v>
      </c>
      <c r="D81" s="3"/>
    </row>
    <row r="82" spans="1:5">
      <c r="B82" s="1" t="s">
        <v>99</v>
      </c>
      <c r="C82" t="s">
        <v>97</v>
      </c>
      <c r="D82" s="3">
        <f>D78/B79*B83</f>
        <v>21340.333333333336</v>
      </c>
      <c r="E82" s="2">
        <f t="shared" ref="E82" si="27">D82/1000</f>
        <v>21.340333333333337</v>
      </c>
    </row>
    <row r="83" spans="1:5">
      <c r="B83">
        <v>730</v>
      </c>
      <c r="C83" t="s">
        <v>98</v>
      </c>
      <c r="D83" s="3"/>
    </row>
    <row r="84" spans="1:5">
      <c r="D84" s="3"/>
    </row>
    <row r="85" spans="1:5">
      <c r="A85" t="s">
        <v>102</v>
      </c>
      <c r="B85">
        <v>5</v>
      </c>
      <c r="C85" t="s">
        <v>97</v>
      </c>
      <c r="D85" s="3">
        <v>42</v>
      </c>
      <c r="E85" s="2">
        <f t="shared" ref="E85" si="28">D85/1000</f>
        <v>4.2000000000000003E-2</v>
      </c>
    </row>
    <row r="86" spans="1:5">
      <c r="B86">
        <v>30</v>
      </c>
      <c r="C86" t="s">
        <v>98</v>
      </c>
      <c r="D86" s="3"/>
    </row>
    <row r="87" spans="1:5">
      <c r="B87">
        <v>5</v>
      </c>
      <c r="C87" t="s">
        <v>97</v>
      </c>
      <c r="D87" s="3">
        <v>84</v>
      </c>
      <c r="E87" s="2">
        <f t="shared" ref="E87" si="29">D87/1000</f>
        <v>8.4000000000000005E-2</v>
      </c>
    </row>
    <row r="88" spans="1:5">
      <c r="B88">
        <v>60</v>
      </c>
      <c r="C88" t="s">
        <v>98</v>
      </c>
      <c r="D88" s="3"/>
    </row>
    <row r="89" spans="1:5">
      <c r="B89">
        <v>10</v>
      </c>
      <c r="C89" t="s">
        <v>97</v>
      </c>
      <c r="D89" s="3">
        <v>84</v>
      </c>
      <c r="E89" s="2">
        <f t="shared" ref="E89" si="30">D89/1000</f>
        <v>8.4000000000000005E-2</v>
      </c>
    </row>
    <row r="90" spans="1:5">
      <c r="B90">
        <v>30</v>
      </c>
      <c r="C90" t="s">
        <v>98</v>
      </c>
      <c r="D90" s="3"/>
    </row>
    <row r="91" spans="1:5">
      <c r="B91">
        <v>10</v>
      </c>
      <c r="C91" t="s">
        <v>97</v>
      </c>
      <c r="D91" s="3">
        <v>167</v>
      </c>
      <c r="E91" s="2">
        <f t="shared" ref="E91" si="31">D91/1000</f>
        <v>0.16700000000000001</v>
      </c>
    </row>
    <row r="92" spans="1:5">
      <c r="B92">
        <v>60</v>
      </c>
      <c r="C92" t="s">
        <v>98</v>
      </c>
      <c r="D92" s="3"/>
    </row>
    <row r="93" spans="1:5">
      <c r="B93" s="1" t="s">
        <v>99</v>
      </c>
      <c r="C93" t="s">
        <v>97</v>
      </c>
      <c r="D93" s="3">
        <v>167</v>
      </c>
      <c r="E93" s="2">
        <f t="shared" ref="E93:E95" si="32">D93/1000</f>
        <v>0.16700000000000001</v>
      </c>
    </row>
    <row r="94" spans="1:5">
      <c r="B94">
        <v>30</v>
      </c>
      <c r="C94" t="s">
        <v>98</v>
      </c>
      <c r="D94" s="3"/>
    </row>
    <row r="95" spans="1:5">
      <c r="B95" s="1" t="s">
        <v>99</v>
      </c>
      <c r="C95" t="s">
        <v>97</v>
      </c>
      <c r="D95" s="3">
        <v>334</v>
      </c>
      <c r="E95" s="2">
        <f t="shared" si="32"/>
        <v>0.33400000000000002</v>
      </c>
    </row>
    <row r="96" spans="1:5">
      <c r="B96">
        <v>60</v>
      </c>
      <c r="C96" t="s">
        <v>98</v>
      </c>
      <c r="D96" s="3"/>
    </row>
    <row r="97" spans="1:5">
      <c r="D97" s="3"/>
    </row>
    <row r="98" spans="1:5">
      <c r="A98" t="s">
        <v>103</v>
      </c>
      <c r="B98">
        <v>5</v>
      </c>
      <c r="C98" t="s">
        <v>97</v>
      </c>
      <c r="D98" s="3">
        <v>835</v>
      </c>
      <c r="E98" s="2">
        <f t="shared" ref="E98" si="33">D98/1000</f>
        <v>0.83499999999999996</v>
      </c>
    </row>
    <row r="99" spans="1:5">
      <c r="B99">
        <v>30</v>
      </c>
      <c r="C99" t="s">
        <v>98</v>
      </c>
      <c r="D99" s="3"/>
    </row>
    <row r="100" spans="1:5">
      <c r="B100">
        <v>5</v>
      </c>
      <c r="C100" t="s">
        <v>97</v>
      </c>
      <c r="D100" s="3">
        <v>1670</v>
      </c>
      <c r="E100" s="2">
        <f t="shared" ref="E100:E104" si="34">D100/1000</f>
        <v>1.67</v>
      </c>
    </row>
    <row r="101" spans="1:5">
      <c r="B101">
        <v>60</v>
      </c>
      <c r="C101" t="s">
        <v>98</v>
      </c>
      <c r="D101" s="3"/>
    </row>
    <row r="102" spans="1:5">
      <c r="B102">
        <v>5</v>
      </c>
      <c r="C102" t="s">
        <v>97</v>
      </c>
      <c r="D102" s="3">
        <f>D98/B99*B103</f>
        <v>10159.166666666666</v>
      </c>
      <c r="E102" s="2">
        <f t="shared" si="34"/>
        <v>10.159166666666666</v>
      </c>
    </row>
    <row r="103" spans="1:5">
      <c r="B103">
        <v>365</v>
      </c>
      <c r="C103" t="s">
        <v>98</v>
      </c>
      <c r="D103" s="3"/>
    </row>
    <row r="104" spans="1:5">
      <c r="B104">
        <v>5</v>
      </c>
      <c r="C104" t="s">
        <v>97</v>
      </c>
      <c r="D104" s="3">
        <f>D100/B101*B105</f>
        <v>20318.333333333332</v>
      </c>
      <c r="E104" s="2">
        <f t="shared" si="34"/>
        <v>20.318333333333332</v>
      </c>
    </row>
    <row r="105" spans="1:5">
      <c r="B105">
        <v>730</v>
      </c>
      <c r="C105" t="s">
        <v>98</v>
      </c>
      <c r="D105" s="3"/>
    </row>
    <row r="106" spans="1:5">
      <c r="B106">
        <v>10</v>
      </c>
      <c r="C106" t="s">
        <v>97</v>
      </c>
      <c r="D106" s="3">
        <v>3863</v>
      </c>
      <c r="E106" s="2">
        <f t="shared" ref="E106" si="35">D106/1000</f>
        <v>3.863</v>
      </c>
    </row>
    <row r="107" spans="1:5">
      <c r="B107">
        <v>30</v>
      </c>
      <c r="C107" t="s">
        <v>98</v>
      </c>
      <c r="D107" s="3"/>
    </row>
    <row r="108" spans="1:5">
      <c r="B108">
        <v>10</v>
      </c>
      <c r="C108" t="s">
        <v>97</v>
      </c>
      <c r="D108" s="3">
        <v>7726</v>
      </c>
      <c r="E108" s="2">
        <f t="shared" ref="E108" si="36">D108/1000</f>
        <v>7.726</v>
      </c>
    </row>
    <row r="109" spans="1:5">
      <c r="B109">
        <v>60</v>
      </c>
      <c r="C109" t="s">
        <v>98</v>
      </c>
      <c r="D109" s="3"/>
    </row>
    <row r="110" spans="1:5">
      <c r="B110">
        <v>10</v>
      </c>
      <c r="C110" t="s">
        <v>97</v>
      </c>
      <c r="D110" s="3">
        <f>D106/B107*B111</f>
        <v>46999.833333333336</v>
      </c>
      <c r="E110" s="2">
        <f t="shared" ref="E110" si="37">D110/1000</f>
        <v>46.999833333333335</v>
      </c>
    </row>
    <row r="111" spans="1:5">
      <c r="B111">
        <v>365</v>
      </c>
      <c r="C111" t="s">
        <v>98</v>
      </c>
      <c r="D111" s="3"/>
    </row>
    <row r="112" spans="1:5">
      <c r="B112">
        <v>10</v>
      </c>
      <c r="C112" t="s">
        <v>97</v>
      </c>
      <c r="D112" s="3">
        <f>D108/B109*B113</f>
        <v>93999.666666666672</v>
      </c>
      <c r="E112" s="2">
        <f t="shared" ref="E112" si="38">D112/1000</f>
        <v>93.99966666666667</v>
      </c>
    </row>
    <row r="113" spans="1:5">
      <c r="B113">
        <v>730</v>
      </c>
      <c r="C113" t="s">
        <v>98</v>
      </c>
      <c r="D113" s="3"/>
    </row>
    <row r="114" spans="1:5">
      <c r="B114" s="1" t="s">
        <v>99</v>
      </c>
      <c r="C114" t="s">
        <v>97</v>
      </c>
      <c r="D114" s="3">
        <v>9187</v>
      </c>
      <c r="E114" s="2">
        <f t="shared" ref="E114" si="39">D114/1000</f>
        <v>9.1869999999999994</v>
      </c>
    </row>
    <row r="115" spans="1:5">
      <c r="B115">
        <v>30</v>
      </c>
      <c r="C115" t="s">
        <v>98</v>
      </c>
      <c r="D115" s="3"/>
    </row>
    <row r="116" spans="1:5">
      <c r="B116" s="1" t="s">
        <v>99</v>
      </c>
      <c r="C116" t="s">
        <v>97</v>
      </c>
      <c r="D116" s="3">
        <v>18374</v>
      </c>
      <c r="E116" s="2">
        <f t="shared" ref="E116" si="40">D116/1000</f>
        <v>18.373999999999999</v>
      </c>
    </row>
    <row r="117" spans="1:5">
      <c r="B117">
        <v>60</v>
      </c>
      <c r="C117" t="s">
        <v>98</v>
      </c>
      <c r="D117" s="3"/>
    </row>
    <row r="118" spans="1:5">
      <c r="B118" s="1" t="s">
        <v>99</v>
      </c>
      <c r="C118" t="s">
        <v>97</v>
      </c>
      <c r="D118" s="3">
        <f>D114/B115*B119</f>
        <v>111775.16666666667</v>
      </c>
      <c r="E118" s="2">
        <f t="shared" ref="E118" si="41">D118/1000</f>
        <v>111.77516666666668</v>
      </c>
    </row>
    <row r="119" spans="1:5">
      <c r="B119">
        <v>365</v>
      </c>
      <c r="C119" t="s">
        <v>98</v>
      </c>
      <c r="D119" s="3"/>
    </row>
    <row r="120" spans="1:5">
      <c r="B120" s="1" t="s">
        <v>99</v>
      </c>
      <c r="C120" t="s">
        <v>97</v>
      </c>
      <c r="D120" s="3">
        <f>D116/B117*B121</f>
        <v>223550.33333333334</v>
      </c>
      <c r="E120" s="2">
        <f t="shared" ref="E120" si="42">D120/1000</f>
        <v>223.55033333333336</v>
      </c>
    </row>
    <row r="121" spans="1:5">
      <c r="B121">
        <v>730</v>
      </c>
      <c r="C121" t="s">
        <v>98</v>
      </c>
      <c r="D121" s="3"/>
    </row>
    <row r="122" spans="1:5">
      <c r="D122" s="3"/>
    </row>
    <row r="123" spans="1:5">
      <c r="A123" t="s">
        <v>104</v>
      </c>
      <c r="B123">
        <v>5</v>
      </c>
      <c r="C123" t="s">
        <v>97</v>
      </c>
      <c r="D123" s="3">
        <v>635</v>
      </c>
    </row>
    <row r="124" spans="1:5" ht="24.6" customHeight="1">
      <c r="B124">
        <v>365</v>
      </c>
      <c r="C124" t="s">
        <v>98</v>
      </c>
      <c r="D124" s="3"/>
    </row>
    <row r="125" spans="1:5">
      <c r="B125">
        <v>5</v>
      </c>
      <c r="C125" t="s">
        <v>97</v>
      </c>
      <c r="D125" s="3">
        <v>1270</v>
      </c>
    </row>
    <row r="126" spans="1:5">
      <c r="B126">
        <v>730</v>
      </c>
      <c r="C126" t="s">
        <v>98</v>
      </c>
      <c r="D126" s="3"/>
    </row>
    <row r="127" spans="1:5">
      <c r="B127">
        <v>10</v>
      </c>
      <c r="C127" t="s">
        <v>97</v>
      </c>
      <c r="D127" s="3">
        <v>1270</v>
      </c>
    </row>
    <row r="128" spans="1:5">
      <c r="B128">
        <v>365</v>
      </c>
      <c r="C128" t="s">
        <v>98</v>
      </c>
      <c r="D128" s="3"/>
    </row>
    <row r="129" spans="1:14">
      <c r="B129">
        <v>10</v>
      </c>
      <c r="C129" t="s">
        <v>97</v>
      </c>
      <c r="D129" s="3">
        <v>2540</v>
      </c>
    </row>
    <row r="130" spans="1:14">
      <c r="B130">
        <v>730</v>
      </c>
      <c r="C130" t="s">
        <v>98</v>
      </c>
      <c r="D130" s="3"/>
    </row>
    <row r="131" spans="1:14">
      <c r="B131" s="1" t="s">
        <v>99</v>
      </c>
      <c r="C131" t="s">
        <v>97</v>
      </c>
      <c r="D131" s="3">
        <v>2540</v>
      </c>
    </row>
    <row r="132" spans="1:14">
      <c r="B132">
        <v>365</v>
      </c>
      <c r="C132" t="s">
        <v>98</v>
      </c>
      <c r="D132" s="3"/>
    </row>
    <row r="133" spans="1:14">
      <c r="B133" s="1" t="s">
        <v>99</v>
      </c>
      <c r="C133" t="s">
        <v>97</v>
      </c>
      <c r="D133" s="3">
        <v>5081</v>
      </c>
    </row>
    <row r="134" spans="1:14">
      <c r="B134">
        <v>730</v>
      </c>
      <c r="C134" t="s">
        <v>98</v>
      </c>
      <c r="D134" s="3"/>
    </row>
    <row r="135" spans="1:14">
      <c r="D135" s="3"/>
    </row>
    <row r="136" spans="1:14">
      <c r="D136" s="3"/>
    </row>
    <row r="137" spans="1:14">
      <c r="A137" t="s">
        <v>105</v>
      </c>
      <c r="B137" t="s">
        <v>106</v>
      </c>
      <c r="D137" s="3"/>
    </row>
    <row r="138" spans="1:14">
      <c r="B138">
        <f>1/4*B98/2*1000</f>
        <v>625</v>
      </c>
      <c r="C138" t="s">
        <v>107</v>
      </c>
      <c r="D138" s="3">
        <v>2294</v>
      </c>
      <c r="E138" s="2">
        <f t="shared" ref="E138:E140" si="43">D138/1000</f>
        <v>2.294</v>
      </c>
    </row>
    <row r="139" spans="1:14">
      <c r="B139">
        <f>B138*2</f>
        <v>1250</v>
      </c>
      <c r="C139" t="s">
        <v>108</v>
      </c>
      <c r="D139" s="3">
        <v>4588</v>
      </c>
      <c r="E139" s="2">
        <f t="shared" si="43"/>
        <v>4.5880000000000001</v>
      </c>
    </row>
    <row r="140" spans="1:14">
      <c r="B140">
        <f>B138*4</f>
        <v>2500</v>
      </c>
      <c r="C140" t="s">
        <v>109</v>
      </c>
      <c r="D140" s="3">
        <v>9175</v>
      </c>
      <c r="E140" s="2">
        <f t="shared" si="43"/>
        <v>9.1750000000000007</v>
      </c>
    </row>
    <row r="141" spans="1:14">
      <c r="D141" s="3"/>
      <c r="E141" s="2"/>
    </row>
    <row r="142" spans="1:14">
      <c r="B142" t="s">
        <v>110</v>
      </c>
      <c r="D142" s="3"/>
      <c r="E142" s="2"/>
      <c r="N142">
        <v>1285</v>
      </c>
    </row>
    <row r="143" spans="1:14">
      <c r="B143">
        <f>5*50/180*500</f>
        <v>694.44444444444446</v>
      </c>
      <c r="C143" t="s">
        <v>111</v>
      </c>
      <c r="D143" s="3">
        <f>2*1285</f>
        <v>2570</v>
      </c>
      <c r="E143" s="2"/>
    </row>
    <row r="144" spans="1:14">
      <c r="B144">
        <f>B143*2</f>
        <v>1388.8888888888889</v>
      </c>
      <c r="C144" t="s">
        <v>112</v>
      </c>
      <c r="D144" s="3">
        <f>2*2569</f>
        <v>5138</v>
      </c>
      <c r="E144" s="2"/>
    </row>
    <row r="145" spans="1:5">
      <c r="B145">
        <f>B144*2</f>
        <v>2777.7777777777778</v>
      </c>
      <c r="C145" t="s">
        <v>109</v>
      </c>
      <c r="D145" s="3">
        <f>2*5138</f>
        <v>10276</v>
      </c>
      <c r="E145" s="2"/>
    </row>
    <row r="146" spans="1:5">
      <c r="D146" s="3"/>
    </row>
    <row r="147" spans="1:5">
      <c r="A147" t="s">
        <v>113</v>
      </c>
      <c r="D147" s="3"/>
    </row>
    <row r="148" spans="1:5">
      <c r="A148" s="1" t="s">
        <v>114</v>
      </c>
      <c r="B148">
        <v>10</v>
      </c>
      <c r="C148" t="s">
        <v>94</v>
      </c>
      <c r="D148" s="3">
        <v>218</v>
      </c>
      <c r="E148" s="2">
        <f t="shared" ref="E148" si="44">D148/1000</f>
        <v>0.218</v>
      </c>
    </row>
    <row r="149" spans="1:5">
      <c r="B149">
        <v>5</v>
      </c>
      <c r="C149" t="s">
        <v>95</v>
      </c>
      <c r="D149" s="3"/>
    </row>
    <row r="150" spans="1:5">
      <c r="A150" t="s">
        <v>115</v>
      </c>
      <c r="B150">
        <v>200</v>
      </c>
      <c r="C150" t="s">
        <v>116</v>
      </c>
      <c r="D150" s="3">
        <v>10162</v>
      </c>
      <c r="E150" s="2">
        <f t="shared" ref="E150" si="45">D150/1000</f>
        <v>10.162000000000001</v>
      </c>
    </row>
    <row r="151" spans="1:5">
      <c r="B151">
        <v>365</v>
      </c>
      <c r="C151" t="s">
        <v>117</v>
      </c>
      <c r="D151" s="3"/>
    </row>
    <row r="152" spans="1:5">
      <c r="B152">
        <v>200</v>
      </c>
      <c r="C152" t="s">
        <v>116</v>
      </c>
      <c r="D152" s="3">
        <v>20323</v>
      </c>
      <c r="E152" s="2">
        <f t="shared" ref="E152" si="46">D152/1000</f>
        <v>20.323</v>
      </c>
    </row>
    <row r="153" spans="1:5">
      <c r="B153">
        <v>730</v>
      </c>
      <c r="C153" t="s">
        <v>117</v>
      </c>
      <c r="D153" s="3"/>
    </row>
    <row r="154" spans="1:5">
      <c r="A154" t="s">
        <v>102</v>
      </c>
      <c r="B154">
        <v>200</v>
      </c>
      <c r="C154" t="s">
        <v>116</v>
      </c>
      <c r="D154" s="3"/>
    </row>
    <row r="155" spans="1:5">
      <c r="B155">
        <f>B154/3600*20*500</f>
        <v>555.55555555555554</v>
      </c>
      <c r="C155" t="s">
        <v>118</v>
      </c>
      <c r="D155" s="3">
        <v>56</v>
      </c>
      <c r="E155" s="2">
        <f t="shared" ref="E155:E156" si="47">D155/1000</f>
        <v>5.6000000000000001E-2</v>
      </c>
    </row>
    <row r="156" spans="1:5">
      <c r="B156">
        <f>B155*2</f>
        <v>1111.1111111111111</v>
      </c>
      <c r="C156" t="s">
        <v>118</v>
      </c>
      <c r="D156" s="3">
        <v>365</v>
      </c>
      <c r="E156" s="2">
        <f t="shared" si="47"/>
        <v>0.36499999999999999</v>
      </c>
    </row>
    <row r="157" spans="1:5">
      <c r="A157" t="s">
        <v>105</v>
      </c>
      <c r="B157" t="s">
        <v>119</v>
      </c>
      <c r="D157" s="3"/>
    </row>
    <row r="158" spans="1:5">
      <c r="B158">
        <f>B155</f>
        <v>555.55555555555554</v>
      </c>
      <c r="C158" t="s">
        <v>118</v>
      </c>
      <c r="D158" s="3">
        <v>2041</v>
      </c>
      <c r="E158" s="2">
        <f t="shared" ref="E158:E159" si="48">D158/1000</f>
        <v>2.0409999999999999</v>
      </c>
    </row>
    <row r="159" spans="1:5">
      <c r="B159">
        <f>B156</f>
        <v>1111.1111111111111</v>
      </c>
      <c r="C159" t="s">
        <v>118</v>
      </c>
      <c r="D159" s="3">
        <v>4077</v>
      </c>
      <c r="E159" s="2">
        <f t="shared" si="48"/>
        <v>4.077</v>
      </c>
    </row>
    <row r="161" spans="1:5">
      <c r="A161" t="s">
        <v>120</v>
      </c>
    </row>
    <row r="162" spans="1:5">
      <c r="A162" s="1" t="s">
        <v>114</v>
      </c>
      <c r="B162">
        <v>5</v>
      </c>
      <c r="C162" t="s">
        <v>94</v>
      </c>
      <c r="D162" s="3">
        <v>706</v>
      </c>
      <c r="E162" s="2">
        <f t="shared" ref="E162" si="49">D162/1000</f>
        <v>0.70599999999999996</v>
      </c>
    </row>
    <row r="163" spans="1:5">
      <c r="B163">
        <v>15</v>
      </c>
      <c r="C163" t="s">
        <v>95</v>
      </c>
      <c r="D163" s="3"/>
    </row>
    <row r="164" spans="1:5">
      <c r="B164" t="s">
        <v>121</v>
      </c>
      <c r="D164">
        <v>879</v>
      </c>
    </row>
    <row r="165" spans="1:5">
      <c r="B165" t="s">
        <v>122</v>
      </c>
      <c r="C165" t="s">
        <v>123</v>
      </c>
      <c r="D165">
        <v>25404</v>
      </c>
    </row>
    <row r="166" spans="1:5">
      <c r="C166" t="s">
        <v>124</v>
      </c>
      <c r="D166">
        <v>50808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6394AE892294184147D0ABA02AA9C" ma:contentTypeVersion="4" ma:contentTypeDescription="Crée un document." ma:contentTypeScope="" ma:versionID="37c14b9ccff57fb740ec634fc2876022">
  <xsd:schema xmlns:xsd="http://www.w3.org/2001/XMLSchema" xmlns:xs="http://www.w3.org/2001/XMLSchema" xmlns:p="http://schemas.microsoft.com/office/2006/metadata/properties" xmlns:ns2="d686549a-fef6-4ea1-9024-82f0ec244320" targetNamespace="http://schemas.microsoft.com/office/2006/metadata/properties" ma:root="true" ma:fieldsID="27e82cddb18a0cafe2a56d4ff182033a" ns2:_="">
    <xsd:import namespace="d686549a-fef6-4ea1-9024-82f0ec244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6549a-fef6-4ea1-9024-82f0ec244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C9169A-43E8-4330-A52D-9E0B7D2A4173}"/>
</file>

<file path=customXml/itemProps2.xml><?xml version="1.0" encoding="utf-8"?>
<ds:datastoreItem xmlns:ds="http://schemas.openxmlformats.org/officeDocument/2006/customXml" ds:itemID="{A727EDF4-69B5-4374-A71A-AC696826EB62}"/>
</file>

<file path=customXml/itemProps3.xml><?xml version="1.0" encoding="utf-8"?>
<ds:datastoreItem xmlns:ds="http://schemas.openxmlformats.org/officeDocument/2006/customXml" ds:itemID="{3D033AE2-F3D5-45C1-AF86-52D3EC4BB1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Bogaerts, Wim</dc:creator>
  <cp:keywords/>
  <dc:description/>
  <cp:lastModifiedBy>PAQUE Mathilde</cp:lastModifiedBy>
  <cp:revision/>
  <dcterms:created xsi:type="dcterms:W3CDTF">2022-02-23T08:23:27Z</dcterms:created>
  <dcterms:modified xsi:type="dcterms:W3CDTF">2022-08-11T08:33:08Z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2022-02-23T08:23:35Z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4cfffd0f-3e8e-4308-9ca4-abf8987fa101</vt:lpwstr>
  </property>
  <property fmtid="{D5CDD505-2E9C-101B-9397-08002B2CF9AE}" pid="8" name="MSIP_Label_43f08ec5-d6d9-4227-8387-ccbfcb3632c4_ContentBits">
    <vt:lpwstr>0</vt:lpwstr>
  </property>
  <property fmtid="{D5CDD505-2E9C-101B-9397-08002B2CF9AE}" pid="9" name="ContentTypeId">
    <vt:lpwstr>0x0101008916394AE892294184147D0ABA02AA9C</vt:lpwstr>
  </property>
  <property fmtid="{D5CDD505-2E9C-101B-9397-08002B2CF9AE}" pid="10" name="MSIP_Label_97a477d1-147d-4e34-b5e3-7b26d2f44870_Enabled">
    <vt:lpwstr>true</vt:lpwstr>
  </property>
  <property fmtid="{D5CDD505-2E9C-101B-9397-08002B2CF9AE}" pid="11" name="MSIP_Label_97a477d1-147d-4e34-b5e3-7b26d2f44870_SetDate">
    <vt:lpwstr>2022-08-11T08:32:39Z</vt:lpwstr>
  </property>
  <property fmtid="{D5CDD505-2E9C-101B-9397-08002B2CF9AE}" pid="12" name="MSIP_Label_97a477d1-147d-4e34-b5e3-7b26d2f44870_Method">
    <vt:lpwstr>Standard</vt:lpwstr>
  </property>
  <property fmtid="{D5CDD505-2E9C-101B-9397-08002B2CF9AE}" pid="13" name="MSIP_Label_97a477d1-147d-4e34-b5e3-7b26d2f44870_Name">
    <vt:lpwstr>97a477d1-147d-4e34-b5e3-7b26d2f44870</vt:lpwstr>
  </property>
  <property fmtid="{D5CDD505-2E9C-101B-9397-08002B2CF9AE}" pid="14" name="MSIP_Label_97a477d1-147d-4e34-b5e3-7b26d2f44870_SiteId">
    <vt:lpwstr>1f816a84-7aa6-4a56-b22a-7b3452fa8681</vt:lpwstr>
  </property>
  <property fmtid="{D5CDD505-2E9C-101B-9397-08002B2CF9AE}" pid="15" name="MSIP_Label_97a477d1-147d-4e34-b5e3-7b26d2f44870_ActionId">
    <vt:lpwstr>69b62626-3348-4e68-b203-25406c60241e</vt:lpwstr>
  </property>
  <property fmtid="{D5CDD505-2E9C-101B-9397-08002B2CF9AE}" pid="16" name="MSIP_Label_97a477d1-147d-4e34-b5e3-7b26d2f44870_ContentBits">
    <vt:lpwstr>0</vt:lpwstr>
  </property>
  <property fmtid="{D5CDD505-2E9C-101B-9397-08002B2CF9AE}" pid="17" name="xd_ProgID">
    <vt:lpwstr/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xd_Signature">
    <vt:bool>false</vt:bool>
  </property>
</Properties>
</file>