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601" activeTab="2"/>
  </bookViews>
  <sheets>
    <sheet name="Triangle" sheetId="1" r:id="rId1"/>
    <sheet name="Triangle (2)" sheetId="2" r:id="rId2"/>
    <sheet name="Encodage ALS" sheetId="3" r:id="rId3"/>
    <sheet name="construction triangle" sheetId="4" r:id="rId4"/>
    <sheet name="Equations" sheetId="5" r:id="rId5"/>
  </sheets>
  <definedNames/>
  <calcPr fullCalcOnLoad="1"/>
</workbook>
</file>

<file path=xl/sharedStrings.xml><?xml version="1.0" encoding="utf-8"?>
<sst xmlns="http://schemas.openxmlformats.org/spreadsheetml/2006/main" count="164" uniqueCount="114">
  <si>
    <t>côtés du triangle</t>
  </si>
  <si>
    <t>base</t>
  </si>
  <si>
    <t>gauche</t>
  </si>
  <si>
    <t>droite</t>
  </si>
  <si>
    <t>X</t>
  </si>
  <si>
    <t>Y</t>
  </si>
  <si>
    <t>Echantillon</t>
  </si>
  <si>
    <t>% argile</t>
  </si>
  <si>
    <t>% limon</t>
  </si>
  <si>
    <t>% sable</t>
  </si>
  <si>
    <t>n°</t>
  </si>
  <si>
    <t>Tirets</t>
  </si>
  <si>
    <t>calculs</t>
  </si>
  <si>
    <t>Coordonnées des points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</si>
  <si>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</si>
  <si>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</si>
  <si>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</si>
  <si>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</si>
  <si>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</si>
  <si>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</si>
  <si>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</si>
  <si>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</si>
  <si>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</si>
  <si>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</si>
  <si>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</si>
  <si>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</si>
  <si>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</si>
  <si>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</si>
  <si>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</si>
  <si>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</si>
  <si>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</si>
  <si>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</si>
  <si>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</si>
  <si>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</si>
  <si>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</si>
  <si>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</si>
  <si>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</si>
  <si>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</si>
  <si>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</si>
  <si>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</si>
  <si>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</si>
  <si>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</si>
  <si>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</si>
  <si>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</si>
  <si>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</si>
  <si>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</si>
  <si>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</si>
  <si>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</si>
  <si>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</si>
  <si>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Coordonnées des points ramenés à 0-100</t>
  </si>
  <si>
    <t>hauteur du triangle</t>
  </si>
  <si>
    <t>Droites :</t>
  </si>
  <si>
    <t>x1</t>
  </si>
  <si>
    <t>y1</t>
  </si>
  <si>
    <t>x2</t>
  </si>
  <si>
    <t>y2</t>
  </si>
  <si>
    <t>équation</t>
  </si>
  <si>
    <t>e-z</t>
  </si>
  <si>
    <t>0=((Feuil1!L4-Feuil6!B19)*(Feuil6!E19-Feuil6!C19)/(Feuil6!D19-Feuil6!B19))+Feuil6!C19-Feuil1!M4</t>
  </si>
  <si>
    <t>Ok pour premier couple X-Y</t>
  </si>
  <si>
    <t>z-y</t>
  </si>
  <si>
    <t>Ok pour deuxième couple!!</t>
  </si>
  <si>
    <t>y-x</t>
  </si>
  <si>
    <t>ok pour couple 3</t>
  </si>
  <si>
    <t>x-w</t>
  </si>
  <si>
    <t>…</t>
  </si>
  <si>
    <t>w-v</t>
  </si>
  <si>
    <t>v-r</t>
  </si>
  <si>
    <t>r-q</t>
  </si>
  <si>
    <t>x-g</t>
  </si>
  <si>
    <t>d-ag</t>
  </si>
  <si>
    <t>af-h</t>
  </si>
  <si>
    <t>af-ae</t>
  </si>
  <si>
    <t>ae-ac</t>
  </si>
  <si>
    <t>ac-ab</t>
  </si>
  <si>
    <t>c-ad</t>
  </si>
  <si>
    <t>ad-ah</t>
  </si>
  <si>
    <t>ah-i</t>
  </si>
  <si>
    <t>ai-j</t>
  </si>
  <si>
    <t>ak-k</t>
  </si>
  <si>
    <t>s-aj</t>
  </si>
  <si>
    <t>q-n</t>
  </si>
  <si>
    <t>aa-m</t>
  </si>
  <si>
    <t>b-t</t>
  </si>
  <si>
    <t>p-o</t>
  </si>
  <si>
    <t>u-ae</t>
  </si>
  <si>
    <t>AL</t>
  </si>
  <si>
    <t>ah-al</t>
  </si>
  <si>
    <t>0=((Feuil1!L4-Feuil6!B28)*(Feuil6!E28-Feuil6!C28)/(Feuil6!D28-Feuil6!B28))+Feuil6!C28-Feuil1!M4</t>
  </si>
  <si>
    <t>0=((Feuil1!L4-Feuil6!B29)*(Feuil6!E29-Feuil6!C29)/(Feuil6!D29-Feuil6!B29))+Feuil6!C29-Feuil1!M4</t>
  </si>
  <si>
    <t>0=((Feuil1!L4-Feuil6!B30)*(Feuil6!E30-Feuil6!C30)/(Feuil6!D30-Feuil6!B30))+Feuil6!C30-Feuil1!M4</t>
  </si>
  <si>
    <t>0=((Feuil1!L4-Feuil6!B31)*(Feuil6!E31-Feuil6!C31)/(Feuil6!D31-Feuil6!B31))+Feuil6!C31-Feuil1!M4</t>
  </si>
  <si>
    <t>0=((Feuil1!L4-Feuil6!B32)*(Feuil6!E32-Feuil6!C32)/(Feuil6!D32-Feuil6!B32))+Feuil6!C32-Feuil1!M4</t>
  </si>
  <si>
    <t>0=((Feuil1!L4-Feuil6!B33)*(Feuil6!E33-Feuil6!C33)/(Feuil6!D33-Feuil6!B33))+Feuil6!C33-Feuil1!M4</t>
  </si>
  <si>
    <t>0=((Feuil1!L4-Feuil6!B34)*(Feuil6!E34-Feuil6!C34)/(Feuil6!D34-Feuil6!B34))+Feuil6!C34-Feuil1!M4</t>
  </si>
  <si>
    <t>0=((Feuil1!L4-Feuil6!B35)*(Feuil6!E35-Feuil6!C35)/(Feuil6!D35-Feuil6!B35))+Feuil6!C35-Feuil1!M4</t>
  </si>
  <si>
    <t>0=((Feuil1!L4-Feuil6!B36)*(Feuil6!E36-Feuil6!C36)/(Feuil6!D36-Feuil6!B36))+Feuil6!C36-Feuil1!M4</t>
  </si>
  <si>
    <t>0=((Feuil1!L4-Feuil6!B37)*(Feuil6!E37-Feuil6!C37)/(Feuil6!D37-Feuil6!B37))+Feuil6!C37-Feuil1!M4</t>
  </si>
  <si>
    <t>0=((Feuil1!L4-Feuil6!B38)*(Feuil6!E38-Feuil6!C38)/(Feuil6!D38-Feuil6!B38))+Feuil6!C38-Feuil1!M4</t>
  </si>
  <si>
    <t>0=((Feuil1!L4-Feuil6!B39)*(Feuil6!E39-Feuil6!C39)/(Feuil6!D39-Feuil6!B39))+Feuil6!C39-Feuil1!M4</t>
  </si>
  <si>
    <t>0=((Feuil1!L4-Feuil6!B40)*(Feuil6!E40-Feuil6!C40)/(Feuil6!D40-Feuil6!B40))+Feuil6!C40-Feuil1!M4</t>
  </si>
  <si>
    <t>0=((Feuil1!L4-Feuil6!B41)*(Feuil6!E41-Feuil6!C41)/(Feuil6!D41-Feuil6!B41))+Feuil6!C41-Feuil1!M4</t>
  </si>
  <si>
    <t>0=((Feuil1!L4-Feuil6!B42)*(Feuil6!E42-Feuil6!C42)/(Feuil6!D42-Feuil6!B42))+Feuil6!C42-Feuil1!M4</t>
  </si>
  <si>
    <t>0=((Feuil1!L4-Feuil6!B43)*(Feuil6!E43-Feuil6!C43)/(Feuil6!D43-Feuil6!B43))+Feuil6!C43-Feuil1!M4</t>
  </si>
  <si>
    <t>0=((Feuil1!L4-Feuil6!B20)*(Feuil6!E20-Feuil6!C20)/(Feuil6!D20-Feuil6!B20))+Feuil6!C20-Feuil1!M4</t>
  </si>
  <si>
    <t>0=((Feuil1!L4-Feuil6!B21)*(Feuil6!E21-Feuil6!C21)/(Feuil6!D21-Feuil6!B21))+Feuil6!C21-Feuil1!M4</t>
  </si>
  <si>
    <t>0=((Feuil1!L4-Feuil6!B22)*(Feuil6!E22-Feuil6!C22)/(Feuil6!D22-Feuil6!B22))+Feuil6!C22-Feuil1!M4</t>
  </si>
  <si>
    <t>0=((Feuil1!L4-Feuil6!B23)*(Feuil6!E23-Feuil6!C23)/(Feuil6!D23-Feuil6!B23))+Feuil6!C23-Feuil1!M4</t>
  </si>
  <si>
    <t>0=((Feuil1!L4-Feuil6!B24)*(Feuil6!E24-Feuil6!C24)/(Feuil6!D24-Feuil6!B24))+Feuil6!C24-Feuil1!M4</t>
  </si>
  <si>
    <t>0=((Feuil1!L4-Feuil6!B25)*(Feuil6!E25-Feuil6!C25)/(Feuil6!D25-Feuil6!B25))+Feuil6!C25-Feuil1!M4</t>
  </si>
  <si>
    <t>0=((Feuil1!L4-Feuil6!B26)*(Feuil6!E26-Feuil6!C26)/(Feuil6!D26-Feuil6!B26))+Feuil6!C26-Feuil1!M4</t>
  </si>
  <si>
    <t>0=((Feuil1!L4-Feuil6!B27)*(Feuil6!E27-Feuil6!C27)/(Feuil6!D27-Feuil6!B27))+Feuil6!C27-Feuil1!M4</t>
  </si>
  <si>
    <t>Texture (ne rien remplir ici!)</t>
  </si>
  <si>
    <t>Sigle carte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</si>
</sst>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.000"/>
    <numFmt numFmtId="198" formatCode="0.0000"/>
  </numFmts>
  <fonts count="40">
    <font>
      <sz val="10"/>
      <name val="Arial"/>
      <family val="0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Symbo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7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1115"/>
          <c:w val="0.74325"/>
          <c:h val="0.8312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"/>
          <c:order val="31"/>
          <c:tx>
            <c:v>ez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(Equations!$B$19,Equations!$D$19)</c:f>
              <c:numCache>
                <c:ptCount val="2"/>
                <c:pt idx="0">
                  <c:v>47.5</c:v>
                </c:pt>
                <c:pt idx="1">
                  <c:v>59.642857142857146</c:v>
                </c:pt>
              </c:numCache>
            </c:numRef>
          </c:xVal>
          <c:yVal>
            <c:numRef>
              <c:f>(Equations!$C$19,Equations!$E$19)</c:f>
              <c:numCache>
                <c:ptCount val="2"/>
                <c:pt idx="0">
                  <c:v>82.2724</c:v>
                </c:pt>
                <c:pt idx="1">
                  <c:v>60.357142857142854</c:v>
                </c:pt>
              </c:numCache>
            </c:numRef>
          </c:yVal>
          <c:smooth val="1"/>
        </c:ser>
        <c:ser>
          <c:idx val="4"/>
          <c:order val="32"/>
          <c:tx>
            <c:v>zy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(Equations!$B$20,Equations!$D$20)</c:f>
              <c:numCache>
                <c:ptCount val="2"/>
                <c:pt idx="0">
                  <c:v>59.642857142857146</c:v>
                </c:pt>
                <c:pt idx="1">
                  <c:v>62.5</c:v>
                </c:pt>
              </c:numCache>
            </c:numRef>
          </c:xVal>
          <c:yVal>
            <c:numRef>
              <c:f>(Equations!$C$20,Equations!$E$20)</c:f>
              <c:numCache>
                <c:ptCount val="2"/>
                <c:pt idx="0">
                  <c:v>60.357142857142854</c:v>
                </c:pt>
                <c:pt idx="1">
                  <c:v>52.142857142857146</c:v>
                </c:pt>
              </c:numCache>
            </c:numRef>
          </c:yVal>
          <c:smooth val="1"/>
        </c:ser>
        <c:ser>
          <c:idx val="5"/>
          <c:order val="33"/>
          <c:tx>
            <c:v>yx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(Equations!$B$21,Equations!$D$21)</c:f>
              <c:numCache>
                <c:ptCount val="2"/>
                <c:pt idx="0">
                  <c:v>62.5</c:v>
                </c:pt>
                <c:pt idx="1">
                  <c:v>62.142857142857146</c:v>
                </c:pt>
              </c:numCache>
            </c:numRef>
          </c:xVal>
          <c:yVal>
            <c:numRef>
              <c:f>(Equations!$C$21,Equations!$E$21)</c:f>
              <c:numCache>
                <c:ptCount val="2"/>
                <c:pt idx="0">
                  <c:v>52.142857142857146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6"/>
          <c:order val="34"/>
          <c:tx>
            <c:v>xw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(Equations!$B$22,Equations!$D$22)</c:f>
              <c:numCache>
                <c:ptCount val="2"/>
                <c:pt idx="0">
                  <c:v>62.142857142857146</c:v>
                </c:pt>
                <c:pt idx="1">
                  <c:v>57.5</c:v>
                </c:pt>
              </c:numCache>
            </c:numRef>
          </c:xVal>
          <c:yVal>
            <c:numRef>
              <c:f>(Equations!$C$22,Equations!$E$22)</c:f>
              <c:numCache>
                <c:ptCount val="2"/>
                <c:pt idx="0">
                  <c:v>43.214285714285715</c:v>
                </c:pt>
                <c:pt idx="1">
                  <c:v>34.285714285714285</c:v>
                </c:pt>
              </c:numCache>
            </c:numRef>
          </c:yVal>
          <c:smooth val="1"/>
        </c:ser>
        <c:ser>
          <c:idx val="7"/>
          <c:order val="35"/>
          <c:tx>
            <c:v>wv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(Equations!$B$23,Equations!$D$23)</c:f>
              <c:numCache>
                <c:ptCount val="2"/>
                <c:pt idx="0">
                  <c:v>57.5</c:v>
                </c:pt>
                <c:pt idx="1">
                  <c:v>50</c:v>
                </c:pt>
              </c:numCache>
            </c:numRef>
          </c:xVal>
          <c:yVal>
            <c:numRef>
              <c:f>(Equations!$C$23,Equations!$E$23)</c:f>
              <c:numCache>
                <c:ptCount val="2"/>
                <c:pt idx="0">
                  <c:v>34.285714285714285</c:v>
                </c:pt>
                <c:pt idx="1">
                  <c:v>25.714285714285715</c:v>
                </c:pt>
              </c:numCache>
            </c:numRef>
          </c:yVal>
          <c:smooth val="1"/>
        </c:ser>
        <c:ser>
          <c:idx val="8"/>
          <c:order val="36"/>
          <c:tx>
            <c:v>vr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(Equations!$B$24,Equations!$D$24)</c:f>
              <c:numCache>
                <c:ptCount val="2"/>
                <c:pt idx="0">
                  <c:v>50</c:v>
                </c:pt>
                <c:pt idx="1">
                  <c:v>32.142857142857146</c:v>
                </c:pt>
              </c:numCache>
            </c:numRef>
          </c:xVal>
          <c:yVal>
            <c:numRef>
              <c:f>(Equations!$C$24,Equations!$E$24)</c:f>
              <c:numCache>
                <c:ptCount val="2"/>
                <c:pt idx="0">
                  <c:v>25.714285714285715</c:v>
                </c:pt>
                <c:pt idx="1">
                  <c:v>17.5</c:v>
                </c:pt>
              </c:numCache>
            </c:numRef>
          </c:yVal>
          <c:smooth val="1"/>
        </c:ser>
        <c:ser>
          <c:idx val="9"/>
          <c:order val="37"/>
          <c:tx>
            <c:v>rq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(Equations!$B$25,Equations!$D$25)</c:f>
              <c:numCache>
                <c:ptCount val="2"/>
                <c:pt idx="0">
                  <c:v>32.142857142857146</c:v>
                </c:pt>
                <c:pt idx="1">
                  <c:v>23.75</c:v>
                </c:pt>
              </c:numCache>
            </c:numRef>
          </c:xVal>
          <c:yVal>
            <c:numRef>
              <c:f>(Equations!$C$25,Equations!$E$25)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0"/>
          <c:order val="38"/>
          <c:tx>
            <c:v>xg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(Equations!$B$26,Equations!$D$26)</c:f>
              <c:numCache>
                <c:ptCount val="2"/>
                <c:pt idx="0">
                  <c:v>62.142857142857146</c:v>
                </c:pt>
                <c:pt idx="1">
                  <c:v>75</c:v>
                </c:pt>
              </c:numCache>
            </c:numRef>
          </c:xVal>
          <c:yVal>
            <c:numRef>
              <c:f>(Equations!$C$26,Equations!$E$26)</c:f>
              <c:numCache>
                <c:ptCount val="2"/>
                <c:pt idx="0">
                  <c:v>43.214285714285715</c:v>
                </c:pt>
                <c:pt idx="1">
                  <c:v>43.214285714285715</c:v>
                </c:pt>
              </c:numCache>
            </c:numRef>
          </c:yVal>
          <c:smooth val="1"/>
        </c:ser>
        <c:ser>
          <c:idx val="11"/>
          <c:order val="39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40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3"/>
          <c:order val="41"/>
          <c:tx>
            <c:v>afae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(Equations!$B$29,Equations!$D$29)</c:f>
              <c:numCache>
                <c:ptCount val="2"/>
                <c:pt idx="0">
                  <c:v>70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(Equations!$C$29,Equations!$E$29)</c:f>
              <c:numCache>
                <c:ptCount val="2"/>
                <c:pt idx="0">
                  <c:v>26.071428571428573</c:v>
                </c:pt>
                <c:pt idx="1">
                  <c:v>21.6</c:v>
                </c:pt>
              </c:numCache>
            </c:numRef>
          </c:yVal>
          <c:smooth val="1"/>
        </c:ser>
        <c:ser>
          <c:idx val="14"/>
          <c:order val="42"/>
          <c:tx>
            <c:v>aeac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(Equations!$B$30,Equations!$D$30)</c:f>
              <c:numCache>
                <c:ptCount val="2"/>
                <c:pt idx="0">
                  <c:v>65.35714285714286</c:v>
                </c:pt>
                <c:pt idx="1">
                  <c:v>60</c:v>
                </c:pt>
              </c:numCache>
            </c:numRef>
          </c:xVal>
          <c:yVal>
            <c:numRef>
              <c:f>(Equations!$C$30,Equations!$E$30)</c:f>
              <c:numCache>
                <c:ptCount val="2"/>
                <c:pt idx="0">
                  <c:v>21.6</c:v>
                </c:pt>
                <c:pt idx="1">
                  <c:v>17.5</c:v>
                </c:pt>
              </c:numCache>
            </c:numRef>
          </c:yVal>
          <c:smooth val="1"/>
        </c:ser>
        <c:ser>
          <c:idx val="15"/>
          <c:order val="43"/>
          <c:tx>
            <c:v>acab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(Equations!$B$31,Equations!$D$31)</c:f>
              <c:numCache>
                <c:ptCount val="2"/>
                <c:pt idx="0">
                  <c:v>60</c:v>
                </c:pt>
                <c:pt idx="1">
                  <c:v>51.42857142857143</c:v>
                </c:pt>
              </c:numCache>
            </c:numRef>
          </c:xVal>
          <c:yVal>
            <c:numRef>
              <c:f>(Equations!$C$31,Equations!$E$31)</c:f>
              <c:numCache>
                <c:ptCount val="2"/>
                <c:pt idx="0">
                  <c:v>17.5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6"/>
          <c:order val="44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45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46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47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8"/>
          <c:tx>
            <c:v>aij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(Equations!$B$36,Equations!$D$36)</c:f>
              <c:numCache>
                <c:ptCount val="2"/>
                <c:pt idx="0">
                  <c:v>76.25</c:v>
                </c:pt>
                <c:pt idx="1">
                  <c:v>91.25</c:v>
                </c:pt>
              </c:numCache>
            </c:numRef>
          </c:xVal>
          <c:yVal>
            <c:numRef>
              <c:f>(Equations!$C$36,Equations!$E$36)</c:f>
              <c:numCache>
                <c:ptCount val="2"/>
                <c:pt idx="0">
                  <c:v>15.155445</c:v>
                </c:pt>
                <c:pt idx="1">
                  <c:v>15.155445</c:v>
                </c:pt>
              </c:numCache>
            </c:numRef>
          </c:yVal>
          <c:smooth val="1"/>
        </c:ser>
        <c:ser>
          <c:idx val="49"/>
          <c:order val="49"/>
          <c:tx>
            <c:v>akk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(Equations!$B$37,Equations!$D$37)</c:f>
              <c:numCache>
                <c:ptCount val="2"/>
                <c:pt idx="0">
                  <c:v>81</c:v>
                </c:pt>
                <c:pt idx="1">
                  <c:v>96</c:v>
                </c:pt>
              </c:numCache>
            </c:numRef>
          </c:xVal>
          <c:yVal>
            <c:numRef>
              <c:f>(Equations!$C$37,Equations!$E$37)</c:f>
              <c:numCache>
                <c:ptCount val="2"/>
                <c:pt idx="0">
                  <c:v>6.9282032</c:v>
                </c:pt>
                <c:pt idx="1">
                  <c:v>6.9282032</c:v>
                </c:pt>
              </c:numCache>
            </c:numRef>
          </c:yVal>
          <c:smooth val="1"/>
        </c:ser>
        <c:ser>
          <c:idx val="50"/>
          <c:order val="50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51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52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53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54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ser>
          <c:idx val="55"/>
          <c:order val="55"/>
          <c:tx>
            <c:v>uae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(Equations!$B$43,Equations!$D$43)</c:f>
              <c:numCache>
                <c:ptCount val="2"/>
                <c:pt idx="0">
                  <c:v>41.055907</c:v>
                </c:pt>
                <c:pt idx="1">
                  <c:v>65.35714285714286</c:v>
                </c:pt>
              </c:numCache>
            </c:numRef>
          </c:xVal>
          <c:yVal>
            <c:numRef>
              <c:f>(Equations!$C$43,Equations!$E$43)</c:f>
              <c:numCache>
                <c:ptCount val="2"/>
                <c:pt idx="0">
                  <c:v>21.6</c:v>
                </c:pt>
                <c:pt idx="1">
                  <c:v>21.6</c:v>
                </c:pt>
              </c:numCache>
            </c:numRef>
          </c:yVal>
          <c:smooth val="1"/>
        </c:ser>
        <c:axId val="21057608"/>
        <c:axId val="55300745"/>
      </c:scatterChart>
      <c:valAx>
        <c:axId val="210576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5300745"/>
        <c:crosses val="autoZero"/>
        <c:crossBetween val="midCat"/>
        <c:dispUnits/>
      </c:valAx>
      <c:valAx>
        <c:axId val="55300745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0576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115"/>
          <c:w val="0.743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v>base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triangle'!$A$4:$A$6</c:f>
              <c:numCache>
                <c:ptCount val="3"/>
                <c:pt idx="0">
                  <c:v>0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'construction triangle'!$B$4:$B$6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gauche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triangle'!$C$4:$C$6</c:f>
              <c:numCache>
                <c:ptCount val="3"/>
                <c:pt idx="0">
                  <c:v>0</c:v>
                </c:pt>
                <c:pt idx="1">
                  <c:v>25</c:v>
                </c:pt>
                <c:pt idx="2">
                  <c:v>50</c:v>
                </c:pt>
              </c:numCache>
            </c:numRef>
          </c:xVal>
          <c:yVal>
            <c:numRef>
              <c:f>'construction triangle'!$D$4:$D$6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2"/>
          <c:order val="2"/>
          <c:tx>
            <c:v>droite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triangle'!$E$4:$E$6</c:f>
              <c:numCache>
                <c:ptCount val="3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</c:numCache>
            </c:numRef>
          </c:xVal>
          <c:yVal>
            <c:numRef>
              <c:f>'construction triangle'!$F$4:$F$6</c:f>
              <c:numCache>
                <c:ptCount val="3"/>
                <c:pt idx="0">
                  <c:v>0</c:v>
                </c:pt>
                <c:pt idx="1">
                  <c:v>43.30127018922192</c:v>
                </c:pt>
                <c:pt idx="2">
                  <c:v>86.60254037844383</c:v>
                </c:pt>
              </c:numCache>
            </c:numRef>
          </c:yVal>
          <c:smooth val="1"/>
        </c:ser>
        <c:ser>
          <c:idx val="19"/>
          <c:order val="3"/>
          <c:tx>
            <c:v>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'Encodage ALS'!$B$4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'Encodage ALS'!$B$5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'Encodage ALS'!$B$6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'Encodage ALS'!$B$7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'Encodage ALS'!$B$8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'Encodage ALS'!$B$9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'Encodage ALS'!$B$10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'Encodage ALS'!$B$11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'Encodage ALS'!$B$12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'Encodage ALS'!$B$13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'Encodage ALS'!$B$14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'Encodage ALS'!$B$15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'Encodage ALS'!$M$4:$M$15</c:f>
              <c:numCache>
                <c:ptCount val="12"/>
                <c:pt idx="0">
                  <c:v>26.5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'Encodage ALS'!$N$4:$N$15</c:f>
              <c:numCache>
                <c:ptCount val="12"/>
                <c:pt idx="0">
                  <c:v>37.239092362730865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0"/>
          <c:order val="4"/>
          <c:tx>
            <c:v>tiret1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triangle'!$A$12:$A$13</c:f>
              <c:numCache>
                <c:ptCount val="2"/>
                <c:pt idx="0">
                  <c:v>5</c:v>
                </c:pt>
                <c:pt idx="1">
                  <c:v>5.5</c:v>
                </c:pt>
              </c:numCache>
            </c:numRef>
          </c:xVal>
          <c:yVal>
            <c:numRef>
              <c:f>'construction triangle'!$B$12:$B$13</c:f>
              <c:numCache>
                <c:ptCount val="2"/>
                <c:pt idx="0">
                  <c:v>8.660254037844384</c:v>
                </c:pt>
                <c:pt idx="1">
                  <c:v>7.7942286340599445</c:v>
                </c:pt>
              </c:numCache>
            </c:numRef>
          </c:yVal>
          <c:smooth val="1"/>
        </c:ser>
        <c:ser>
          <c:idx val="21"/>
          <c:order val="5"/>
          <c:tx>
            <c:v>tiret2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triangle'!$C$12:$C$13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triangle'!$D$12:$D$13</c:f>
              <c:numCache>
                <c:ptCount val="2"/>
                <c:pt idx="0">
                  <c:v>17.320508075688767</c:v>
                </c:pt>
                <c:pt idx="1">
                  <c:v>16.45448267190433</c:v>
                </c:pt>
              </c:numCache>
            </c:numRef>
          </c:yVal>
          <c:smooth val="1"/>
        </c:ser>
        <c:ser>
          <c:idx val="22"/>
          <c:order val="6"/>
          <c:tx>
            <c:v>tiret3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triangle'!$E$12:$E$13</c:f>
              <c:numCache>
                <c:ptCount val="2"/>
                <c:pt idx="0">
                  <c:v>15</c:v>
                </c:pt>
                <c:pt idx="1">
                  <c:v>15.5</c:v>
                </c:pt>
              </c:numCache>
            </c:numRef>
          </c:xVal>
          <c:yVal>
            <c:numRef>
              <c:f>'construction triangle'!$F$12:$F$13</c:f>
              <c:numCache>
                <c:ptCount val="2"/>
                <c:pt idx="0">
                  <c:v>25.98076211353315</c:v>
                </c:pt>
                <c:pt idx="1">
                  <c:v>25.11473670974871</c:v>
                </c:pt>
              </c:numCache>
            </c:numRef>
          </c:yVal>
          <c:smooth val="1"/>
        </c:ser>
        <c:ser>
          <c:idx val="23"/>
          <c:order val="7"/>
          <c:tx>
            <c:v>tiret4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triangle'!$G$12:$G$13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triangle'!$H$12:$H$13</c:f>
              <c:numCache>
                <c:ptCount val="2"/>
                <c:pt idx="0">
                  <c:v>34.641016151377535</c:v>
                </c:pt>
                <c:pt idx="1">
                  <c:v>33.774990747593094</c:v>
                </c:pt>
              </c:numCache>
            </c:numRef>
          </c:yVal>
          <c:smooth val="1"/>
        </c:ser>
        <c:ser>
          <c:idx val="24"/>
          <c:order val="8"/>
          <c:tx>
            <c:v>tiret5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triangle'!$I$12:$I$13</c:f>
              <c:numCache>
                <c:ptCount val="2"/>
                <c:pt idx="0">
                  <c:v>25</c:v>
                </c:pt>
                <c:pt idx="1">
                  <c:v>25.5</c:v>
                </c:pt>
              </c:numCache>
            </c:numRef>
          </c:xVal>
          <c:yVal>
            <c:numRef>
              <c:f>'construction triangle'!$J$12:$J$13</c:f>
              <c:numCache>
                <c:ptCount val="2"/>
                <c:pt idx="0">
                  <c:v>43.30127018922192</c:v>
                </c:pt>
                <c:pt idx="1">
                  <c:v>42.435244785437476</c:v>
                </c:pt>
              </c:numCache>
            </c:numRef>
          </c:yVal>
          <c:smooth val="1"/>
        </c:ser>
        <c:ser>
          <c:idx val="25"/>
          <c:order val="9"/>
          <c:tx>
            <c:v>tiret6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triangle'!$K$12:$K$13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triangle'!$L$12:$L$13</c:f>
              <c:numCache>
                <c:ptCount val="2"/>
                <c:pt idx="0">
                  <c:v>51.9615242270663</c:v>
                </c:pt>
                <c:pt idx="1">
                  <c:v>51.09549882328186</c:v>
                </c:pt>
              </c:numCache>
            </c:numRef>
          </c:yVal>
          <c:smooth val="1"/>
        </c:ser>
        <c:ser>
          <c:idx val="26"/>
          <c:order val="10"/>
          <c:tx>
            <c:v>tiret7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triangle'!$M$12:$M$13</c:f>
              <c:numCache>
                <c:ptCount val="2"/>
                <c:pt idx="0">
                  <c:v>35</c:v>
                </c:pt>
                <c:pt idx="1">
                  <c:v>35.5</c:v>
                </c:pt>
              </c:numCache>
            </c:numRef>
          </c:xVal>
          <c:yVal>
            <c:numRef>
              <c:f>'construction triangle'!$N$12:$N$13</c:f>
              <c:numCache>
                <c:ptCount val="2"/>
                <c:pt idx="0">
                  <c:v>60.62177826491068</c:v>
                </c:pt>
                <c:pt idx="1">
                  <c:v>59.75575286112624</c:v>
                </c:pt>
              </c:numCache>
            </c:numRef>
          </c:yVal>
          <c:smooth val="1"/>
        </c:ser>
        <c:ser>
          <c:idx val="27"/>
          <c:order val="11"/>
          <c:tx>
            <c:v>tiret8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triangle'!$O$12:$O$13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triangle'!$P$12:$P$13</c:f>
              <c:numCache>
                <c:ptCount val="2"/>
                <c:pt idx="0">
                  <c:v>69.28203230275507</c:v>
                </c:pt>
                <c:pt idx="1">
                  <c:v>68.41600689897064</c:v>
                </c:pt>
              </c:numCache>
            </c:numRef>
          </c:yVal>
          <c:smooth val="1"/>
        </c:ser>
        <c:ser>
          <c:idx val="28"/>
          <c:order val="12"/>
          <c:tx>
            <c:v>tiret9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triangle'!$Q$12:$Q$13</c:f>
              <c:numCache>
                <c:ptCount val="2"/>
                <c:pt idx="0">
                  <c:v>45</c:v>
                </c:pt>
                <c:pt idx="1">
                  <c:v>45.5</c:v>
                </c:pt>
              </c:numCache>
            </c:numRef>
          </c:xVal>
          <c:yVal>
            <c:numRef>
              <c:f>'construction triangle'!$R$12:$R$13</c:f>
              <c:numCache>
                <c:ptCount val="2"/>
                <c:pt idx="0">
                  <c:v>77.94228634059945</c:v>
                </c:pt>
                <c:pt idx="1">
                  <c:v>77.07626093681502</c:v>
                </c:pt>
              </c:numCache>
            </c:numRef>
          </c:yVal>
          <c:smooth val="1"/>
        </c:ser>
        <c:ser>
          <c:idx val="29"/>
          <c:order val="13"/>
          <c:tx>
            <c:v>tiret10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triangle'!$A$15:$A$16</c:f>
              <c:numCach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xVal>
          <c:yVal>
            <c:numRef>
              <c:f>'construction triangle'!$B$15:$B$16</c:f>
              <c:numCache>
                <c:ptCount val="2"/>
                <c:pt idx="0">
                  <c:v>77.94228634059945</c:v>
                </c:pt>
                <c:pt idx="1">
                  <c:v>77.94228634059945</c:v>
                </c:pt>
              </c:numCache>
            </c:numRef>
          </c:yVal>
          <c:smooth val="1"/>
        </c:ser>
        <c:ser>
          <c:idx val="30"/>
          <c:order val="14"/>
          <c:tx>
            <c:v>tiret11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triangle'!$C$15:$C$16</c:f>
              <c:numCache>
                <c:ptCount val="2"/>
                <c:pt idx="0">
                  <c:v>60</c:v>
                </c:pt>
                <c:pt idx="1">
                  <c:v>59</c:v>
                </c:pt>
              </c:numCache>
            </c:numRef>
          </c:xVal>
          <c:yVal>
            <c:numRef>
              <c:f>'construction triangle'!$D$15:$D$16</c:f>
              <c:numCache>
                <c:ptCount val="2"/>
                <c:pt idx="0">
                  <c:v>69.28203230275507</c:v>
                </c:pt>
                <c:pt idx="1">
                  <c:v>69.28203230275507</c:v>
                </c:pt>
              </c:numCache>
            </c:numRef>
          </c:yVal>
          <c:smooth val="1"/>
        </c:ser>
        <c:ser>
          <c:idx val="31"/>
          <c:order val="15"/>
          <c:tx>
            <c:v>tiret12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triangle'!$E$15:$E$16</c:f>
              <c:numCache>
                <c:ptCount val="2"/>
                <c:pt idx="0">
                  <c:v>65</c:v>
                </c:pt>
                <c:pt idx="1">
                  <c:v>64</c:v>
                </c:pt>
              </c:numCache>
            </c:numRef>
          </c:xVal>
          <c:yVal>
            <c:numRef>
              <c:f>'construction triangle'!$F$15:$F$16</c:f>
              <c:numCache>
                <c:ptCount val="2"/>
                <c:pt idx="0">
                  <c:v>60.62177826491068</c:v>
                </c:pt>
                <c:pt idx="1">
                  <c:v>60.62177826491068</c:v>
                </c:pt>
              </c:numCache>
            </c:numRef>
          </c:yVal>
          <c:smooth val="1"/>
        </c:ser>
        <c:ser>
          <c:idx val="32"/>
          <c:order val="16"/>
          <c:tx>
            <c:v>tiret13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triangle'!$G$15:$G$16</c:f>
              <c:numCache>
                <c:ptCount val="2"/>
                <c:pt idx="0">
                  <c:v>70</c:v>
                </c:pt>
                <c:pt idx="1">
                  <c:v>69</c:v>
                </c:pt>
              </c:numCache>
            </c:numRef>
          </c:xVal>
          <c:yVal>
            <c:numRef>
              <c:f>'construction triangle'!$H$15:$H$16</c:f>
              <c:numCache>
                <c:ptCount val="2"/>
                <c:pt idx="0">
                  <c:v>51.9615242270663</c:v>
                </c:pt>
                <c:pt idx="1">
                  <c:v>51.9615242270663</c:v>
                </c:pt>
              </c:numCache>
            </c:numRef>
          </c:yVal>
          <c:smooth val="1"/>
        </c:ser>
        <c:ser>
          <c:idx val="33"/>
          <c:order val="17"/>
          <c:tx>
            <c:v>tiret14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triangle'!$I$15:$I$16</c:f>
              <c:numCache>
                <c:ptCount val="2"/>
                <c:pt idx="0">
                  <c:v>75</c:v>
                </c:pt>
                <c:pt idx="1">
                  <c:v>74</c:v>
                </c:pt>
              </c:numCache>
            </c:numRef>
          </c:xVal>
          <c:yVal>
            <c:numRef>
              <c:f>'construction triangle'!$J$15:$J$16</c:f>
              <c:numCache>
                <c:ptCount val="2"/>
                <c:pt idx="0">
                  <c:v>43.30127018922192</c:v>
                </c:pt>
                <c:pt idx="1">
                  <c:v>43.30127018922192</c:v>
                </c:pt>
              </c:numCache>
            </c:numRef>
          </c:yVal>
          <c:smooth val="1"/>
        </c:ser>
        <c:ser>
          <c:idx val="34"/>
          <c:order val="18"/>
          <c:tx>
            <c:v>tiret15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triangle'!$K$15:$K$16</c:f>
              <c:numCache>
                <c:ptCount val="2"/>
                <c:pt idx="0">
                  <c:v>80</c:v>
                </c:pt>
                <c:pt idx="1">
                  <c:v>79</c:v>
                </c:pt>
              </c:numCache>
            </c:numRef>
          </c:xVal>
          <c:yVal>
            <c:numRef>
              <c:f>'construction triangle'!$L$15:$L$16</c:f>
              <c:numCache>
                <c:ptCount val="2"/>
                <c:pt idx="0">
                  <c:v>34.641016151377535</c:v>
                </c:pt>
                <c:pt idx="1">
                  <c:v>34.641016151377535</c:v>
                </c:pt>
              </c:numCache>
            </c:numRef>
          </c:yVal>
          <c:smooth val="1"/>
        </c:ser>
        <c:ser>
          <c:idx val="35"/>
          <c:order val="19"/>
          <c:tx>
            <c:v>tiret16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triangle'!$M$15:$M$16</c:f>
              <c:numCache>
                <c:ptCount val="2"/>
                <c:pt idx="0">
                  <c:v>85</c:v>
                </c:pt>
                <c:pt idx="1">
                  <c:v>84</c:v>
                </c:pt>
              </c:numCache>
            </c:numRef>
          </c:xVal>
          <c:yVal>
            <c:numRef>
              <c:f>'construction triangle'!$N$15:$N$16</c:f>
              <c:numCache>
                <c:ptCount val="2"/>
                <c:pt idx="0">
                  <c:v>25.98076211353315</c:v>
                </c:pt>
                <c:pt idx="1">
                  <c:v>25.98076211353315</c:v>
                </c:pt>
              </c:numCache>
            </c:numRef>
          </c:yVal>
          <c:smooth val="1"/>
        </c:ser>
        <c:ser>
          <c:idx val="36"/>
          <c:order val="20"/>
          <c:tx>
            <c:v>tiret17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triangle'!$O$15:$O$16</c:f>
              <c:numCache>
                <c:ptCount val="2"/>
                <c:pt idx="0">
                  <c:v>90</c:v>
                </c:pt>
                <c:pt idx="1">
                  <c:v>89</c:v>
                </c:pt>
              </c:numCache>
            </c:numRef>
          </c:xVal>
          <c:yVal>
            <c:numRef>
              <c:f>'construction triangle'!$P$15:$P$16</c:f>
              <c:numCache>
                <c:ptCount val="2"/>
                <c:pt idx="0">
                  <c:v>17.320508075688767</c:v>
                </c:pt>
                <c:pt idx="1">
                  <c:v>17.320508075688767</c:v>
                </c:pt>
              </c:numCache>
            </c:numRef>
          </c:yVal>
          <c:smooth val="1"/>
        </c:ser>
        <c:ser>
          <c:idx val="37"/>
          <c:order val="21"/>
          <c:tx>
            <c:v>tiret18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triangle'!$Q$15:$Q$16</c:f>
              <c:numCache>
                <c:ptCount val="2"/>
                <c:pt idx="0">
                  <c:v>95</c:v>
                </c:pt>
                <c:pt idx="1">
                  <c:v>94</c:v>
                </c:pt>
              </c:numCache>
            </c:numRef>
          </c:xVal>
          <c:yVal>
            <c:numRef>
              <c:f>'construction triangle'!$R$15:$R$16</c:f>
              <c:numCache>
                <c:ptCount val="2"/>
                <c:pt idx="0">
                  <c:v>8.660254037844384</c:v>
                </c:pt>
                <c:pt idx="1">
                  <c:v>8.660254037844384</c:v>
                </c:pt>
              </c:numCache>
            </c:numRef>
          </c:yVal>
          <c:smooth val="1"/>
        </c:ser>
        <c:ser>
          <c:idx val="38"/>
          <c:order val="22"/>
          <c:tx>
            <c:v>tiret19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triangle'!$A$18:$A$19</c:f>
              <c:numCache>
                <c:ptCount val="2"/>
                <c:pt idx="0">
                  <c:v>10</c:v>
                </c:pt>
                <c:pt idx="1">
                  <c:v>10.5</c:v>
                </c:pt>
              </c:numCache>
            </c:numRef>
          </c:xVal>
          <c:yVal>
            <c:numRef>
              <c:f>'construction triangle'!$B$18:$B$19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39"/>
          <c:order val="23"/>
          <c:tx>
            <c:v>tiret20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triangle'!$C$18:$C$19</c:f>
              <c:numCache>
                <c:ptCount val="2"/>
                <c:pt idx="0">
                  <c:v>20</c:v>
                </c:pt>
                <c:pt idx="1">
                  <c:v>20.5</c:v>
                </c:pt>
              </c:numCache>
            </c:numRef>
          </c:xVal>
          <c:yVal>
            <c:numRef>
              <c:f>'construction triangle'!$D$18:$D$19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0"/>
          <c:order val="24"/>
          <c:tx>
            <c:v>tiret21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triangle'!$E$18:$E$19</c:f>
              <c:numCache>
                <c:ptCount val="2"/>
                <c:pt idx="0">
                  <c:v>30</c:v>
                </c:pt>
                <c:pt idx="1">
                  <c:v>30.5</c:v>
                </c:pt>
              </c:numCache>
            </c:numRef>
          </c:xVal>
          <c:yVal>
            <c:numRef>
              <c:f>'construction triangle'!$F$18:$F$19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1"/>
          <c:order val="25"/>
          <c:tx>
            <c:v>tiret22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triangle'!$G$18:$G$19</c:f>
              <c:numCache>
                <c:ptCount val="2"/>
                <c:pt idx="0">
                  <c:v>40</c:v>
                </c:pt>
                <c:pt idx="1">
                  <c:v>40.5</c:v>
                </c:pt>
              </c:numCache>
            </c:numRef>
          </c:xVal>
          <c:yVal>
            <c:numRef>
              <c:f>'construction triangle'!$H$18:$H$19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2"/>
          <c:order val="26"/>
          <c:tx>
            <c:v>tiret23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triangle'!$I$18:$I$20</c:f>
              <c:numCache>
                <c:ptCount val="3"/>
                <c:pt idx="0">
                  <c:v>50</c:v>
                </c:pt>
                <c:pt idx="1">
                  <c:v>50.5</c:v>
                </c:pt>
              </c:numCache>
            </c:numRef>
          </c:xVal>
          <c:yVal>
            <c:numRef>
              <c:f>'construction triangle'!$J$18:$J$20</c:f>
              <c:numCache>
                <c:ptCount val="3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3"/>
          <c:order val="27"/>
          <c:tx>
            <c:v>tiret24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triangle'!$K$18:$K$19</c:f>
              <c:numCache>
                <c:ptCount val="2"/>
                <c:pt idx="0">
                  <c:v>60</c:v>
                </c:pt>
                <c:pt idx="1">
                  <c:v>60.5</c:v>
                </c:pt>
              </c:numCache>
            </c:numRef>
          </c:xVal>
          <c:yVal>
            <c:numRef>
              <c:f>'construction triangle'!$L$18:$L$19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4"/>
          <c:order val="28"/>
          <c:tx>
            <c:v>tiret25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triangle'!$M$18:$M$19</c:f>
              <c:numCache>
                <c:ptCount val="2"/>
                <c:pt idx="0">
                  <c:v>70</c:v>
                </c:pt>
                <c:pt idx="1">
                  <c:v>70.5</c:v>
                </c:pt>
              </c:numCache>
            </c:numRef>
          </c:xVal>
          <c:yVal>
            <c:numRef>
              <c:f>'construction triangle'!$N$18:$N$19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5"/>
          <c:order val="29"/>
          <c:tx>
            <c:v>tiret26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triangle'!$O$18:$O$19</c:f>
              <c:numCache>
                <c:ptCount val="2"/>
                <c:pt idx="0">
                  <c:v>80</c:v>
                </c:pt>
                <c:pt idx="1">
                  <c:v>80.5</c:v>
                </c:pt>
              </c:numCache>
            </c:numRef>
          </c:xVal>
          <c:yVal>
            <c:numRef>
              <c:f>'construction triangle'!$P$18:$P$19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46"/>
          <c:order val="30"/>
          <c:tx>
            <c:v>tiret27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'construction triangle'!$Q$18:$Q$19</c:f>
              <c:numCache>
                <c:ptCount val="2"/>
                <c:pt idx="0">
                  <c:v>90</c:v>
                </c:pt>
                <c:pt idx="1">
                  <c:v>90.5</c:v>
                </c:pt>
              </c:numCache>
            </c:numRef>
          </c:xVal>
          <c:yVal>
            <c:numRef>
              <c:f>'construction triangle'!$R$18:$R$19</c:f>
              <c:numCache>
                <c:ptCount val="2"/>
                <c:pt idx="0">
                  <c:v>0</c:v>
                </c:pt>
                <c:pt idx="1">
                  <c:v>0.8660254037844384</c:v>
                </c:pt>
              </c:numCache>
            </c:numRef>
          </c:yVal>
          <c:smooth val="1"/>
        </c:ser>
        <c:ser>
          <c:idx val="11"/>
          <c:order val="31"/>
          <c:tx>
            <c:v>dag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(Equations!$B$27,Equations!$D$27)</c:f>
              <c:numCache>
                <c:ptCount val="2"/>
                <c:pt idx="0">
                  <c:v>17.5</c:v>
                </c:pt>
                <c:pt idx="1">
                  <c:v>72.5</c:v>
                </c:pt>
              </c:numCache>
            </c:numRef>
          </c:xVal>
          <c:yVal>
            <c:numRef>
              <c:f>(Equations!$C$27,Equations!$E$27)</c:f>
              <c:numCache>
                <c:ptCount val="2"/>
                <c:pt idx="0">
                  <c:v>30.311</c:v>
                </c:pt>
                <c:pt idx="1">
                  <c:v>30.311</c:v>
                </c:pt>
              </c:numCache>
            </c:numRef>
          </c:yVal>
          <c:smooth val="1"/>
        </c:ser>
        <c:ser>
          <c:idx val="12"/>
          <c:order val="32"/>
          <c:tx>
            <c:v>afh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(Equations!$B$28,Equations!$D$28)</c:f>
              <c:numCache>
                <c:ptCount val="2"/>
                <c:pt idx="0">
                  <c:v>70</c:v>
                </c:pt>
                <c:pt idx="1">
                  <c:v>77.5</c:v>
                </c:pt>
              </c:numCache>
            </c:numRef>
          </c:xVal>
          <c:yVal>
            <c:numRef>
              <c:f>(Equations!$C$28,Equations!$E$28)</c:f>
              <c:numCache>
                <c:ptCount val="2"/>
                <c:pt idx="0">
                  <c:v>26.071428571428573</c:v>
                </c:pt>
                <c:pt idx="1">
                  <c:v>38.971143</c:v>
                </c:pt>
              </c:numCache>
            </c:numRef>
          </c:yVal>
          <c:smooth val="1"/>
        </c:ser>
        <c:ser>
          <c:idx val="16"/>
          <c:order val="33"/>
          <c:tx>
            <c:v>cad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(Equations!$B$32,Equations!$D$32)</c:f>
              <c:numCache>
                <c:ptCount val="2"/>
                <c:pt idx="0">
                  <c:v>8.75</c:v>
                </c:pt>
                <c:pt idx="1">
                  <c:v>61.07142857142857</c:v>
                </c:pt>
              </c:numCache>
            </c:numRef>
          </c:xVal>
          <c:yVal>
            <c:numRef>
              <c:f>(Equations!$C$32,Equations!$E$32)</c:f>
              <c:numCache>
                <c:ptCount val="2"/>
                <c:pt idx="0">
                  <c:v>15.15544456622767</c:v>
                </c:pt>
                <c:pt idx="1">
                  <c:v>15.15544456622767</c:v>
                </c:pt>
              </c:numCache>
            </c:numRef>
          </c:yVal>
          <c:smooth val="1"/>
        </c:ser>
        <c:ser>
          <c:idx val="17"/>
          <c:order val="34"/>
          <c:tx>
            <c:v>adah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(Equations!$B$33,Equations!$D$33)</c:f>
              <c:numCache>
                <c:ptCount val="2"/>
                <c:pt idx="0">
                  <c:v>61.07142857142857</c:v>
                </c:pt>
                <c:pt idx="1">
                  <c:v>73.92857142857143</c:v>
                </c:pt>
              </c:numCache>
            </c:numRef>
          </c:xVal>
          <c:yVal>
            <c:numRef>
              <c:f>(Equations!$C$33,Equations!$E$33)</c:f>
              <c:numCache>
                <c:ptCount val="2"/>
                <c:pt idx="0">
                  <c:v>15.15544456622767</c:v>
                </c:pt>
                <c:pt idx="1">
                  <c:v>18.928571428571427</c:v>
                </c:pt>
              </c:numCache>
            </c:numRef>
          </c:yVal>
          <c:smooth val="1"/>
        </c:ser>
        <c:ser>
          <c:idx val="18"/>
          <c:order val="35"/>
          <c:tx>
            <c:v>ahi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(Equations!$B$34,Equations!$D$34)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(Equations!$C$34,Equations!$E$34)</c:f>
              <c:numCache>
                <c:ptCount val="2"/>
                <c:pt idx="0">
                  <c:v>18.928571428571427</c:v>
                </c:pt>
                <c:pt idx="1">
                  <c:v>26.071428571428573</c:v>
                </c:pt>
              </c:numCache>
            </c:numRef>
          </c:yVal>
          <c:smooth val="1"/>
        </c:ser>
        <c:ser>
          <c:idx val="47"/>
          <c:order val="36"/>
          <c:tx>
            <c:v>ahal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(Equations!$B$35,Equations!$D$35)</c:f>
              <c:numCache>
                <c:ptCount val="2"/>
                <c:pt idx="0">
                  <c:v>73.92857142857143</c:v>
                </c:pt>
                <c:pt idx="1">
                  <c:v>85</c:v>
                </c:pt>
              </c:numCache>
            </c:numRef>
          </c:xVal>
          <c:yVal>
            <c:numRef>
              <c:f>(Equations!$C$35,Equations!$E$35)</c:f>
              <c:numCache>
                <c:ptCount val="2"/>
                <c:pt idx="0">
                  <c:v>18.928571428571427</c:v>
                </c:pt>
                <c:pt idx="1">
                  <c:v>0</c:v>
                </c:pt>
              </c:numCache>
            </c:numRef>
          </c:yVal>
          <c:smooth val="1"/>
        </c:ser>
        <c:ser>
          <c:idx val="50"/>
          <c:order val="37"/>
          <c:tx>
            <c:v>saj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(Equations!$B$38,Equations!$D$38)</c:f>
              <c:numCache>
                <c:ptCount val="2"/>
                <c:pt idx="0">
                  <c:v>26.5</c:v>
                </c:pt>
                <c:pt idx="1">
                  <c:v>79</c:v>
                </c:pt>
              </c:numCache>
            </c:numRef>
          </c:xVal>
          <c:yVal>
            <c:numRef>
              <c:f>(Equations!$C$38,Equations!$E$38)</c:f>
              <c:numCache>
                <c:ptCount val="2"/>
                <c:pt idx="0">
                  <c:v>10.39230484541326</c:v>
                </c:pt>
                <c:pt idx="1">
                  <c:v>10.39230484541326</c:v>
                </c:pt>
              </c:numCache>
            </c:numRef>
          </c:yVal>
          <c:smooth val="1"/>
        </c:ser>
        <c:ser>
          <c:idx val="51"/>
          <c:order val="38"/>
          <c:tx>
            <c:v>qn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(Equations!$B$39,Equations!$D$39)</c:f>
              <c:numCache>
                <c:ptCount val="2"/>
                <c:pt idx="0">
                  <c:v>23.75</c:v>
                </c:pt>
                <c:pt idx="1">
                  <c:v>32.5</c:v>
                </c:pt>
              </c:numCache>
            </c:numRef>
          </c:xVal>
          <c:yVal>
            <c:numRef>
              <c:f>(Equations!$C$39,Equations!$E$39)</c:f>
              <c:numCache>
                <c:ptCount val="2"/>
                <c:pt idx="0">
                  <c:v>15.15544456622767</c:v>
                </c:pt>
                <c:pt idx="1">
                  <c:v>0</c:v>
                </c:pt>
              </c:numCache>
            </c:numRef>
          </c:yVal>
          <c:smooth val="1"/>
        </c:ser>
        <c:ser>
          <c:idx val="52"/>
          <c:order val="39"/>
          <c:tx>
            <c:v>aam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(Equations!$B$40,Equations!$D$40)</c:f>
              <c:numCache>
                <c:ptCount val="2"/>
                <c:pt idx="0">
                  <c:v>44</c:v>
                </c:pt>
                <c:pt idx="1">
                  <c:v>50</c:v>
                </c:pt>
              </c:numCache>
            </c:numRef>
          </c:xVal>
          <c:yVal>
            <c:numRef>
              <c:f>(Equations!$C$40,Equations!$E$40)</c:f>
              <c:numCache>
                <c:ptCount val="2"/>
                <c:pt idx="0">
                  <c:v>10.39230484541326</c:v>
                </c:pt>
                <c:pt idx="1">
                  <c:v>0</c:v>
                </c:pt>
              </c:numCache>
            </c:numRef>
          </c:yVal>
          <c:smooth val="1"/>
        </c:ser>
        <c:ser>
          <c:idx val="53"/>
          <c:order val="40"/>
          <c:tx>
            <c:v>bt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(Equations!$B$41,Equations!$D$41)</c:f>
              <c:numCache>
                <c:ptCount val="2"/>
                <c:pt idx="0">
                  <c:v>4</c:v>
                </c:pt>
                <c:pt idx="1">
                  <c:v>28.5</c:v>
                </c:pt>
              </c:numCache>
            </c:numRef>
          </c:xVal>
          <c:yVal>
            <c:numRef>
              <c:f>(Equations!$C$41,Equations!$E$41)</c:f>
              <c:numCache>
                <c:ptCount val="2"/>
                <c:pt idx="0">
                  <c:v>6.928203230275507</c:v>
                </c:pt>
                <c:pt idx="1">
                  <c:v>6.928203230275507</c:v>
                </c:pt>
              </c:numCache>
            </c:numRef>
          </c:yVal>
          <c:smooth val="1"/>
        </c:ser>
        <c:ser>
          <c:idx val="54"/>
          <c:order val="41"/>
          <c:tx>
            <c:v>po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(Equations!$B$42,Equations!$D$42)</c:f>
              <c:numCache>
                <c:ptCount val="2"/>
                <c:pt idx="0">
                  <c:v>13.214285714285714</c:v>
                </c:pt>
                <c:pt idx="1">
                  <c:v>17.5</c:v>
                </c:pt>
              </c:numCache>
            </c:numRef>
          </c:xVal>
          <c:yVal>
            <c:numRef>
              <c:f>(Equations!$C$42,Equations!$E$42)</c:f>
              <c:numCache>
                <c:ptCount val="2"/>
                <c:pt idx="0">
                  <c:v>6.928203230275507</c:v>
                </c:pt>
                <c:pt idx="1">
                  <c:v>0</c:v>
                </c:pt>
              </c:numCache>
            </c:numRef>
          </c:yVal>
          <c:smooth val="1"/>
        </c:ser>
        <c:axId val="27944658"/>
        <c:axId val="50175331"/>
      </c:scatterChart>
      <c:valAx>
        <c:axId val="279446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ARGILE 0 - 2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172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0175331"/>
        <c:crosses val="autoZero"/>
        <c:crossBetween val="midCat"/>
        <c:dispUnits/>
      </c:valAx>
      <c:valAx>
        <c:axId val="50175331"/>
        <c:scaling>
          <c:orientation val="minMax"/>
          <c:max val="9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SABLE &gt; 50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56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79446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0.31325</cdr:y>
    </cdr:from>
    <cdr:to>
      <cdr:x>0.4885</cdr:x>
      <cdr:y>0.40575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0.4115</cdr:y>
    </cdr:from>
    <cdr:to>
      <cdr:x>0.43225</cdr:x>
      <cdr:y>0.46825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238500" y="23431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</a:t>
          </a:r>
        </a:p>
      </cdr:txBody>
    </cdr:sp>
  </cdr:relSizeAnchor>
  <cdr:relSizeAnchor xmlns:cdr="http://schemas.openxmlformats.org/drawingml/2006/chartDrawing">
    <cdr:from>
      <cdr:x>0.479</cdr:x>
      <cdr:y>0.5955</cdr:y>
    </cdr:from>
    <cdr:to>
      <cdr:x>0.525</cdr:x>
      <cdr:y>0.6595</cdr:y>
    </cdr:to>
    <cdr:sp>
      <cdr:nvSpPr>
        <cdr:cNvPr id="3" name="Text Box 1"/>
        <cdr:cNvSpPr txBox="1">
          <a:spLocks noChangeArrowheads="1"/>
        </cdr:cNvSpPr>
      </cdr:nvSpPr>
      <cdr:spPr>
        <a:xfrm>
          <a:off x="4410075" y="340042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0.3765</cdr:x>
      <cdr:y>0.6545</cdr:y>
    </cdr:from>
    <cdr:to>
      <cdr:x>0.421</cdr:x>
      <cdr:y>0.708</cdr:y>
    </cdr:to>
    <cdr:sp>
      <cdr:nvSpPr>
        <cdr:cNvPr id="4" name="Text Box 2"/>
        <cdr:cNvSpPr txBox="1">
          <a:spLocks noChangeArrowheads="1"/>
        </cdr:cNvSpPr>
      </cdr:nvSpPr>
      <cdr:spPr>
        <a:xfrm>
          <a:off x="3467100" y="37338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</a:t>
          </a:r>
        </a:p>
      </cdr:txBody>
    </cdr:sp>
  </cdr:relSizeAnchor>
  <cdr:relSizeAnchor xmlns:cdr="http://schemas.openxmlformats.org/drawingml/2006/chartDrawing">
    <cdr:from>
      <cdr:x>0.59975</cdr:x>
      <cdr:y>0.59225</cdr:y>
    </cdr:from>
    <cdr:to>
      <cdr:x>0.657</cdr:x>
      <cdr:y>0.63975</cdr:y>
    </cdr:to>
    <cdr:sp>
      <cdr:nvSpPr>
        <cdr:cNvPr id="5" name="Text Box 4"/>
        <cdr:cNvSpPr txBox="1">
          <a:spLocks noChangeArrowheads="1"/>
        </cdr:cNvSpPr>
      </cdr:nvSpPr>
      <cdr:spPr>
        <a:xfrm>
          <a:off x="5514975" y="33813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</a:t>
          </a:r>
        </a:p>
      </cdr:txBody>
    </cdr:sp>
  </cdr:relSizeAnchor>
  <cdr:relSizeAnchor xmlns:cdr="http://schemas.openxmlformats.org/drawingml/2006/chartDrawing">
    <cdr:from>
      <cdr:x>0.53675</cdr:x>
      <cdr:y>0.434</cdr:y>
    </cdr:from>
    <cdr:to>
      <cdr:x>0.5955</cdr:x>
      <cdr:y>0.49725</cdr:y>
    </cdr:to>
    <cdr:sp>
      <cdr:nvSpPr>
        <cdr:cNvPr id="6" name="Text Box 19"/>
        <cdr:cNvSpPr txBox="1">
          <a:spLocks noChangeArrowheads="1"/>
        </cdr:cNvSpPr>
      </cdr:nvSpPr>
      <cdr:spPr>
        <a:xfrm>
          <a:off x="4943475" y="2476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ATL</a:t>
          </a:r>
        </a:p>
      </cdr:txBody>
    </cdr:sp>
  </cdr:relSizeAnchor>
  <cdr:relSizeAnchor xmlns:cdr="http://schemas.openxmlformats.org/drawingml/2006/chartDrawing">
    <cdr:from>
      <cdr:x>0.23175</cdr:x>
      <cdr:y>0.6205</cdr:y>
    </cdr:from>
    <cdr:to>
      <cdr:x>0.32675</cdr:x>
      <cdr:y>0.6595</cdr:y>
    </cdr:to>
    <cdr:sp>
      <cdr:nvSpPr>
        <cdr:cNvPr id="7" name="Text Box 20"/>
        <cdr:cNvSpPr txBox="1">
          <a:spLocks noChangeArrowheads="1"/>
        </cdr:cNvSpPr>
      </cdr:nvSpPr>
      <cdr:spPr>
        <a:xfrm>
          <a:off x="2133600" y="354330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</a:t>
          </a:r>
        </a:p>
      </cdr:txBody>
    </cdr:sp>
  </cdr:relSizeAnchor>
  <cdr:relSizeAnchor xmlns:cdr="http://schemas.openxmlformats.org/drawingml/2006/chartDrawing">
    <cdr:from>
      <cdr:x>0.689</cdr:x>
      <cdr:y>0.702</cdr:y>
    </cdr:from>
    <cdr:to>
      <cdr:x>0.743</cdr:x>
      <cdr:y>0.7495</cdr:y>
    </cdr:to>
    <cdr:sp>
      <cdr:nvSpPr>
        <cdr:cNvPr id="8" name="Text Box 21"/>
        <cdr:cNvSpPr txBox="1">
          <a:spLocks noChangeArrowheads="1"/>
        </cdr:cNvSpPr>
      </cdr:nvSpPr>
      <cdr:spPr>
        <a:xfrm>
          <a:off x="6343650" y="40100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0.5035</cdr:x>
      <cdr:y>0.7495</cdr:y>
    </cdr:from>
    <cdr:to>
      <cdr:x>0.54425</cdr:x>
      <cdr:y>0.812</cdr:y>
    </cdr:to>
    <cdr:sp>
      <cdr:nvSpPr>
        <cdr:cNvPr id="9" name="Text Box 22"/>
        <cdr:cNvSpPr txBox="1">
          <a:spLocks noChangeArrowheads="1"/>
        </cdr:cNvSpPr>
      </cdr:nvSpPr>
      <cdr:spPr>
        <a:xfrm>
          <a:off x="4629150" y="4276725"/>
          <a:ext cx="371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</a:t>
          </a:r>
        </a:p>
      </cdr:txBody>
    </cdr:sp>
  </cdr:relSizeAnchor>
  <cdr:relSizeAnchor xmlns:cdr="http://schemas.openxmlformats.org/drawingml/2006/chartDrawing">
    <cdr:from>
      <cdr:x>0.70975</cdr:x>
      <cdr:y>0.75875</cdr:y>
    </cdr:from>
    <cdr:to>
      <cdr:x>0.8245</cdr:x>
      <cdr:y>0.79625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534150" y="4333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</a:t>
          </a:r>
        </a:p>
      </cdr:txBody>
    </cdr:sp>
  </cdr:relSizeAnchor>
  <cdr:relSizeAnchor xmlns:cdr="http://schemas.openxmlformats.org/drawingml/2006/chartDrawing">
    <cdr:from>
      <cdr:x>0.32675</cdr:x>
      <cdr:y>0.7495</cdr:y>
    </cdr:from>
    <cdr:to>
      <cdr:x>0.407</cdr:x>
      <cdr:y>0.81025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3000375" y="4276725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LSP</a:t>
          </a:r>
        </a:p>
      </cdr:txBody>
    </cdr:sp>
  </cdr:relSizeAnchor>
  <cdr:relSizeAnchor xmlns:cdr="http://schemas.openxmlformats.org/drawingml/2006/chartDrawing">
    <cdr:from>
      <cdr:x>0.2095</cdr:x>
      <cdr:y>0.76125</cdr:y>
    </cdr:from>
    <cdr:to>
      <cdr:x>0.25925</cdr:x>
      <cdr:y>0.79625</cdr:y>
    </cdr:to>
    <cdr:sp>
      <cdr:nvSpPr>
        <cdr:cNvPr id="12" name="Text Box 25"/>
        <cdr:cNvSpPr txBox="1">
          <a:spLocks noChangeArrowheads="1"/>
        </cdr:cNvSpPr>
      </cdr:nvSpPr>
      <cdr:spPr>
        <a:xfrm>
          <a:off x="1924050" y="43434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</a:t>
          </a:r>
        </a:p>
      </cdr:txBody>
    </cdr:sp>
  </cdr:relSizeAnchor>
  <cdr:relSizeAnchor xmlns:cdr="http://schemas.openxmlformats.org/drawingml/2006/chartDrawing">
    <cdr:from>
      <cdr:x>0.11525</cdr:x>
      <cdr:y>0.76125</cdr:y>
    </cdr:from>
    <cdr:to>
      <cdr:x>0.17175</cdr:x>
      <cdr:y>0.787</cdr:y>
    </cdr:to>
    <cdr:sp>
      <cdr:nvSpPr>
        <cdr:cNvPr id="13" name="Text Box 26"/>
        <cdr:cNvSpPr txBox="1">
          <a:spLocks noChangeArrowheads="1"/>
        </cdr:cNvSpPr>
      </cdr:nvSpPr>
      <cdr:spPr>
        <a:xfrm>
          <a:off x="1057275" y="4343400"/>
          <a:ext cx="523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0.5375</cdr:x>
      <cdr:y>0.514</cdr:y>
    </cdr:from>
    <cdr:to>
      <cdr:x>0.611</cdr:x>
      <cdr:y>0.578</cdr:y>
    </cdr:to>
    <cdr:sp>
      <cdr:nvSpPr>
        <cdr:cNvPr id="14" name="Text Box 32"/>
        <cdr:cNvSpPr txBox="1">
          <a:spLocks noChangeArrowheads="1"/>
        </cdr:cNvSpPr>
      </cdr:nvSpPr>
      <cdr:spPr>
        <a:xfrm>
          <a:off x="4943475" y="29337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ALf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1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0.3775</cdr:y>
    </cdr:from>
    <cdr:to>
      <cdr:x>0.231</cdr:x>
      <cdr:y>0.53975</cdr:y>
    </cdr:to>
    <cdr:sp>
      <cdr:nvSpPr>
        <cdr:cNvPr id="1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0.3815</cdr:y>
    </cdr:from>
    <cdr:to>
      <cdr:x>0.72225</cdr:x>
      <cdr:y>0.549</cdr:y>
    </cdr:to>
    <cdr:sp>
      <cdr:nvSpPr>
        <cdr:cNvPr id="17" name="Line 37"/>
        <cdr:cNvSpPr>
          <a:spLocks/>
        </cdr:cNvSpPr>
      </cdr:nvSpPr>
      <cdr:spPr>
        <a:xfrm rot="10800000">
          <a:off x="5686425" y="2171700"/>
          <a:ext cx="962025" cy="962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0.87275</cdr:y>
    </cdr:from>
    <cdr:to>
      <cdr:x>0.57625</cdr:x>
      <cdr:y>0.91925</cdr:y>
    </cdr:to>
    <cdr:sp>
      <cdr:nvSpPr>
        <cdr:cNvPr id="18" name="Text Box 29"/>
        <cdr:cNvSpPr txBox="1">
          <a:spLocks noChangeArrowheads="1"/>
        </cdr:cNvSpPr>
      </cdr:nvSpPr>
      <cdr:spPr>
        <a:xfrm>
          <a:off x="3467100" y="4981575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0.85525</cdr:y>
    </cdr:from>
    <cdr:to>
      <cdr:x>0.52425</cdr:x>
      <cdr:y>0.85525</cdr:y>
    </cdr:to>
    <cdr:sp>
      <cdr:nvSpPr>
        <cdr:cNvPr id="19" name="Line 28"/>
        <cdr:cNvSpPr>
          <a:spLocks/>
        </cdr:cNvSpPr>
      </cdr:nvSpPr>
      <cdr:spPr>
        <a:xfrm rot="21583617">
          <a:off x="2990850" y="488632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</cdr:x>
      <cdr:y>0.8045</cdr:y>
    </cdr:from>
    <cdr:to>
      <cdr:x>0.09975</cdr:x>
      <cdr:y>0.857</cdr:y>
    </cdr:to>
    <cdr:sp>
      <cdr:nvSpPr>
        <cdr:cNvPr id="20" name="Text Box 43"/>
        <cdr:cNvSpPr txBox="1">
          <a:spLocks noChangeArrowheads="1"/>
        </cdr:cNvSpPr>
      </cdr:nvSpPr>
      <cdr:spPr>
        <a:xfrm>
          <a:off x="409575" y="459105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0.8045</cdr:y>
    </cdr:from>
    <cdr:to>
      <cdr:x>0.2295</cdr:x>
      <cdr:y>0.856</cdr:y>
    </cdr:to>
    <cdr:sp>
      <cdr:nvSpPr>
        <cdr:cNvPr id="21" name="Text Box 48"/>
        <cdr:cNvSpPr txBox="1">
          <a:spLocks noChangeArrowheads="1"/>
        </cdr:cNvSpPr>
      </cdr:nvSpPr>
      <cdr:spPr>
        <a:xfrm>
          <a:off x="17335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0.8045</cdr:y>
    </cdr:from>
    <cdr:to>
      <cdr:x>0.30225</cdr:x>
      <cdr:y>0.856</cdr:y>
    </cdr:to>
    <cdr:sp>
      <cdr:nvSpPr>
        <cdr:cNvPr id="22" name="Text Box 49"/>
        <cdr:cNvSpPr txBox="1">
          <a:spLocks noChangeArrowheads="1"/>
        </cdr:cNvSpPr>
      </cdr:nvSpPr>
      <cdr:spPr>
        <a:xfrm>
          <a:off x="24003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0.8045</cdr:y>
    </cdr:from>
    <cdr:to>
      <cdr:x>0.37725</cdr:x>
      <cdr:y>0.8635</cdr:y>
    </cdr:to>
    <cdr:sp>
      <cdr:nvSpPr>
        <cdr:cNvPr id="23" name="Text Box 50"/>
        <cdr:cNvSpPr txBox="1">
          <a:spLocks noChangeArrowheads="1"/>
        </cdr:cNvSpPr>
      </cdr:nvSpPr>
      <cdr:spPr>
        <a:xfrm>
          <a:off x="3086100" y="459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0.8045</cdr:y>
    </cdr:from>
    <cdr:to>
      <cdr:x>0.453</cdr:x>
      <cdr:y>0.856</cdr:y>
    </cdr:to>
    <cdr:sp>
      <cdr:nvSpPr>
        <cdr:cNvPr id="24" name="Text Box 51"/>
        <cdr:cNvSpPr txBox="1">
          <a:spLocks noChangeArrowheads="1"/>
        </cdr:cNvSpPr>
      </cdr:nvSpPr>
      <cdr:spPr>
        <a:xfrm>
          <a:off x="38004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0.8045</cdr:y>
    </cdr:from>
    <cdr:to>
      <cdr:x>0.5235</cdr:x>
      <cdr:y>0.856</cdr:y>
    </cdr:to>
    <cdr:sp>
      <cdr:nvSpPr>
        <cdr:cNvPr id="25" name="Text Box 52"/>
        <cdr:cNvSpPr txBox="1">
          <a:spLocks noChangeArrowheads="1"/>
        </cdr:cNvSpPr>
      </cdr:nvSpPr>
      <cdr:spPr>
        <a:xfrm>
          <a:off x="4438650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0.8045</cdr:y>
    </cdr:from>
    <cdr:to>
      <cdr:x>0.67325</cdr:x>
      <cdr:y>0.856</cdr:y>
    </cdr:to>
    <cdr:sp>
      <cdr:nvSpPr>
        <cdr:cNvPr id="26" name="Text Box 53"/>
        <cdr:cNvSpPr txBox="1">
          <a:spLocks noChangeArrowheads="1"/>
        </cdr:cNvSpPr>
      </cdr:nvSpPr>
      <cdr:spPr>
        <a:xfrm>
          <a:off x="5819775" y="459105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0.8045</cdr:y>
    </cdr:from>
    <cdr:to>
      <cdr:x>0.6005</cdr:x>
      <cdr:y>0.856</cdr:y>
    </cdr:to>
    <cdr:sp>
      <cdr:nvSpPr>
        <cdr:cNvPr id="27" name="Text Box 54"/>
        <cdr:cNvSpPr txBox="1">
          <a:spLocks noChangeArrowheads="1"/>
        </cdr:cNvSpPr>
      </cdr:nvSpPr>
      <cdr:spPr>
        <a:xfrm>
          <a:off x="5162550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0.8045</cdr:y>
    </cdr:from>
    <cdr:to>
      <cdr:x>0.861</cdr:x>
      <cdr:y>0.852</cdr:y>
    </cdr:to>
    <cdr:sp>
      <cdr:nvSpPr>
        <cdr:cNvPr id="28" name="Text Box 55"/>
        <cdr:cNvSpPr txBox="1">
          <a:spLocks noChangeArrowheads="1"/>
        </cdr:cNvSpPr>
      </cdr:nvSpPr>
      <cdr:spPr>
        <a:xfrm>
          <a:off x="7219950" y="4591050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0.8045</cdr:y>
    </cdr:from>
    <cdr:to>
      <cdr:x>0.74975</cdr:x>
      <cdr:y>0.856</cdr:y>
    </cdr:to>
    <cdr:sp>
      <cdr:nvSpPr>
        <cdr:cNvPr id="29" name="Text Box 56"/>
        <cdr:cNvSpPr txBox="1">
          <a:spLocks noChangeArrowheads="1"/>
        </cdr:cNvSpPr>
      </cdr:nvSpPr>
      <cdr:spPr>
        <a:xfrm>
          <a:off x="6543675" y="4591050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0.8045</cdr:y>
    </cdr:from>
    <cdr:to>
      <cdr:x>0.15775</cdr:x>
      <cdr:y>0.856</cdr:y>
    </cdr:to>
    <cdr:sp>
      <cdr:nvSpPr>
        <cdr:cNvPr id="30" name="Text Box 44"/>
        <cdr:cNvSpPr txBox="1">
          <a:spLocks noChangeArrowheads="1"/>
        </cdr:cNvSpPr>
      </cdr:nvSpPr>
      <cdr:spPr>
        <a:xfrm>
          <a:off x="1066800" y="4591050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0.1635</cdr:y>
    </cdr:from>
    <cdr:to>
      <cdr:x>0.4315</cdr:x>
      <cdr:y>0.191</cdr:y>
    </cdr:to>
    <cdr:sp>
      <cdr:nvSpPr>
        <cdr:cNvPr id="31" name="Text Box 61"/>
        <cdr:cNvSpPr txBox="1">
          <a:spLocks noChangeArrowheads="1"/>
        </cdr:cNvSpPr>
      </cdr:nvSpPr>
      <cdr:spPr>
        <a:xfrm>
          <a:off x="3600450" y="9334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0.2125</cdr:y>
    </cdr:from>
    <cdr:to>
      <cdr:x>0.3965</cdr:x>
      <cdr:y>0.24075</cdr:y>
    </cdr:to>
    <cdr:sp>
      <cdr:nvSpPr>
        <cdr:cNvPr id="3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0.27825</cdr:y>
    </cdr:from>
    <cdr:to>
      <cdr:x>0.358</cdr:x>
      <cdr:y>0.30675</cdr:y>
    </cdr:to>
    <cdr:sp>
      <cdr:nvSpPr>
        <cdr:cNvPr id="3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0.40725</cdr:y>
    </cdr:from>
    <cdr:to>
      <cdr:x>0.283</cdr:x>
      <cdr:y>0.43475</cdr:y>
    </cdr:to>
    <cdr:sp>
      <cdr:nvSpPr>
        <cdr:cNvPr id="34" name="Text Box 66"/>
        <cdr:cNvSpPr txBox="1">
          <a:spLocks noChangeArrowheads="1"/>
        </cdr:cNvSpPr>
      </cdr:nvSpPr>
      <cdr:spPr>
        <a:xfrm>
          <a:off x="2238375" y="23241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0.339</cdr:y>
    </cdr:from>
    <cdr:to>
      <cdr:x>0.3215</cdr:x>
      <cdr:y>0.3665</cdr:y>
    </cdr:to>
    <cdr:sp>
      <cdr:nvSpPr>
        <cdr:cNvPr id="3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0.46825</cdr:y>
    </cdr:from>
    <cdr:to>
      <cdr:x>0.249</cdr:x>
      <cdr:y>0.49475</cdr:y>
    </cdr:to>
    <cdr:sp>
      <cdr:nvSpPr>
        <cdr:cNvPr id="3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0.5955</cdr:y>
    </cdr:from>
    <cdr:to>
      <cdr:x>0.1725</cdr:x>
      <cdr:y>0.62475</cdr:y>
    </cdr:to>
    <cdr:sp>
      <cdr:nvSpPr>
        <cdr:cNvPr id="37" name="Text Box 85"/>
        <cdr:cNvSpPr txBox="1">
          <a:spLocks noChangeArrowheads="1"/>
        </cdr:cNvSpPr>
      </cdr:nvSpPr>
      <cdr:spPr>
        <a:xfrm>
          <a:off x="1219200" y="340042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0.533</cdr:y>
    </cdr:from>
    <cdr:to>
      <cdr:x>0.21175</cdr:x>
      <cdr:y>0.55975</cdr:y>
    </cdr:to>
    <cdr:sp>
      <cdr:nvSpPr>
        <cdr:cNvPr id="3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0.723</cdr:y>
    </cdr:from>
    <cdr:to>
      <cdr:x>0.09975</cdr:x>
      <cdr:y>0.75025</cdr:y>
    </cdr:to>
    <cdr:sp>
      <cdr:nvSpPr>
        <cdr:cNvPr id="39" name="Text Box 87"/>
        <cdr:cNvSpPr txBox="1">
          <a:spLocks noChangeArrowheads="1"/>
        </cdr:cNvSpPr>
      </cdr:nvSpPr>
      <cdr:spPr>
        <a:xfrm>
          <a:off x="542925" y="41243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0.6545</cdr:y>
    </cdr:from>
    <cdr:to>
      <cdr:x>0.1405</cdr:x>
      <cdr:y>0.683</cdr:y>
    </cdr:to>
    <cdr:sp>
      <cdr:nvSpPr>
        <cdr:cNvPr id="40" name="Text Box 88"/>
        <cdr:cNvSpPr txBox="1">
          <a:spLocks noChangeArrowheads="1"/>
        </cdr:cNvSpPr>
      </cdr:nvSpPr>
      <cdr:spPr>
        <a:xfrm>
          <a:off x="92392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0.191</cdr:y>
    </cdr:to>
    <cdr:sp>
      <cdr:nvSpPr>
        <cdr:cNvPr id="41" name="Text Box 62"/>
        <cdr:cNvSpPr txBox="1">
          <a:spLocks noChangeArrowheads="1"/>
        </cdr:cNvSpPr>
      </cdr:nvSpPr>
      <cdr:spPr>
        <a:xfrm>
          <a:off x="3971925" y="9239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0.2125</cdr:y>
    </cdr:from>
    <cdr:to>
      <cdr:x>0.5035</cdr:x>
      <cdr:y>0.24175</cdr:y>
    </cdr:to>
    <cdr:sp>
      <cdr:nvSpPr>
        <cdr:cNvPr id="42" name="Text Box 79"/>
        <cdr:cNvSpPr txBox="1">
          <a:spLocks noChangeArrowheads="1"/>
        </cdr:cNvSpPr>
      </cdr:nvSpPr>
      <cdr:spPr>
        <a:xfrm>
          <a:off x="4257675" y="1209675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0.27825</cdr:y>
    </cdr:from>
    <cdr:to>
      <cdr:x>0.5435</cdr:x>
      <cdr:y>0.3075</cdr:y>
    </cdr:to>
    <cdr:sp>
      <cdr:nvSpPr>
        <cdr:cNvPr id="43" name="Text Box 81"/>
        <cdr:cNvSpPr txBox="1">
          <a:spLocks noChangeArrowheads="1"/>
        </cdr:cNvSpPr>
      </cdr:nvSpPr>
      <cdr:spPr>
        <a:xfrm>
          <a:off x="4638675" y="15811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0.3375</cdr:y>
    </cdr:from>
    <cdr:to>
      <cdr:x>0.5755</cdr:x>
      <cdr:y>0.3665</cdr:y>
    </cdr:to>
    <cdr:sp>
      <cdr:nvSpPr>
        <cdr:cNvPr id="44" name="Text Box 82"/>
        <cdr:cNvSpPr txBox="1">
          <a:spLocks noChangeArrowheads="1"/>
        </cdr:cNvSpPr>
      </cdr:nvSpPr>
      <cdr:spPr>
        <a:xfrm>
          <a:off x="4943475" y="1924050"/>
          <a:ext cx="352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0.399</cdr:y>
    </cdr:from>
    <cdr:to>
      <cdr:x>0.61625</cdr:x>
      <cdr:y>0.42725</cdr:y>
    </cdr:to>
    <cdr:sp>
      <cdr:nvSpPr>
        <cdr:cNvPr id="45" name="Text Box 83"/>
        <cdr:cNvSpPr txBox="1">
          <a:spLocks noChangeArrowheads="1"/>
        </cdr:cNvSpPr>
      </cdr:nvSpPr>
      <cdr:spPr>
        <a:xfrm>
          <a:off x="5295900" y="22764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0.46575</cdr:y>
    </cdr:from>
    <cdr:to>
      <cdr:x>0.65625</cdr:x>
      <cdr:y>0.493</cdr:y>
    </cdr:to>
    <cdr:sp>
      <cdr:nvSpPr>
        <cdr:cNvPr id="46" name="Text Box 89"/>
        <cdr:cNvSpPr txBox="1">
          <a:spLocks noChangeArrowheads="1"/>
        </cdr:cNvSpPr>
      </cdr:nvSpPr>
      <cdr:spPr>
        <a:xfrm>
          <a:off x="5667375" y="26574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0.723</cdr:y>
    </cdr:from>
    <cdr:to>
      <cdr:x>0.80125</cdr:x>
      <cdr:y>0.75025</cdr:y>
    </cdr:to>
    <cdr:sp>
      <cdr:nvSpPr>
        <cdr:cNvPr id="47" name="Text Box 91"/>
        <cdr:cNvSpPr txBox="1">
          <a:spLocks noChangeArrowheads="1"/>
        </cdr:cNvSpPr>
      </cdr:nvSpPr>
      <cdr:spPr>
        <a:xfrm>
          <a:off x="7029450" y="41243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0.59225</cdr:y>
    </cdr:from>
    <cdr:to>
      <cdr:x>0.729</cdr:x>
      <cdr:y>0.6205</cdr:y>
    </cdr:to>
    <cdr:sp>
      <cdr:nvSpPr>
        <cdr:cNvPr id="48" name="Text Box 92"/>
        <cdr:cNvSpPr txBox="1">
          <a:spLocks noChangeArrowheads="1"/>
        </cdr:cNvSpPr>
      </cdr:nvSpPr>
      <cdr:spPr>
        <a:xfrm>
          <a:off x="6343650" y="33813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0.65625</cdr:y>
    </cdr:from>
    <cdr:to>
      <cdr:x>0.7645</cdr:x>
      <cdr:y>0.6845</cdr:y>
    </cdr:to>
    <cdr:sp>
      <cdr:nvSpPr>
        <cdr:cNvPr id="49" name="Text Box 93"/>
        <cdr:cNvSpPr txBox="1">
          <a:spLocks noChangeArrowheads="1"/>
        </cdr:cNvSpPr>
      </cdr:nvSpPr>
      <cdr:spPr>
        <a:xfrm>
          <a:off x="6657975" y="3743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0.5365</cdr:y>
    </cdr:from>
    <cdr:to>
      <cdr:x>0.6985</cdr:x>
      <cdr:y>0.56475</cdr:y>
    </cdr:to>
    <cdr:sp>
      <cdr:nvSpPr>
        <cdr:cNvPr id="5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0.78275</cdr:y>
    </cdr:from>
    <cdr:to>
      <cdr:x>0.86175</cdr:x>
      <cdr:y>0.8235</cdr:y>
    </cdr:to>
    <cdr:sp>
      <cdr:nvSpPr>
        <cdr:cNvPr id="51" name="Text Box 106"/>
        <cdr:cNvSpPr txBox="1">
          <a:spLocks noChangeArrowheads="1"/>
        </cdr:cNvSpPr>
      </cdr:nvSpPr>
      <cdr:spPr>
        <a:xfrm>
          <a:off x="7219950" y="4467225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0.787</cdr:y>
    </cdr:from>
    <cdr:to>
      <cdr:x>0.06425</cdr:x>
      <cdr:y>0.81525</cdr:y>
    </cdr:to>
    <cdr:sp>
      <cdr:nvSpPr>
        <cdr:cNvPr id="52" name="Text Box 107"/>
        <cdr:cNvSpPr txBox="1">
          <a:spLocks noChangeArrowheads="1"/>
        </cdr:cNvSpPr>
      </cdr:nvSpPr>
      <cdr:spPr>
        <a:xfrm>
          <a:off x="0" y="449580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0.64225</cdr:x>
      <cdr:y>0.63975</cdr:y>
    </cdr:from>
    <cdr:to>
      <cdr:x>0.69925</cdr:x>
      <cdr:y>0.68125</cdr:y>
    </cdr:to>
    <cdr:sp>
      <cdr:nvSpPr>
        <cdr:cNvPr id="53" name="Text Box 117"/>
        <cdr:cNvSpPr txBox="1">
          <a:spLocks noChangeArrowheads="1"/>
        </cdr:cNvSpPr>
      </cdr:nvSpPr>
      <cdr:spPr>
        <a:xfrm>
          <a:off x="5915025" y="364807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LLf</a:t>
          </a:r>
        </a:p>
      </cdr:txBody>
    </cdr:sp>
  </cdr:relSizeAnchor>
  <cdr:relSizeAnchor xmlns:cdr="http://schemas.openxmlformats.org/drawingml/2006/chartDrawing">
    <cdr:from>
      <cdr:x>0.40625</cdr:x>
      <cdr:y>0.69375</cdr:y>
    </cdr:from>
    <cdr:to>
      <cdr:x>0.50425</cdr:x>
      <cdr:y>0.72875</cdr:y>
    </cdr:to>
    <cdr:sp>
      <cdr:nvSpPr>
        <cdr:cNvPr id="54" name="Text Box 118"/>
        <cdr:cNvSpPr txBox="1">
          <a:spLocks noChangeArrowheads="1"/>
        </cdr:cNvSpPr>
      </cdr:nvSpPr>
      <cdr:spPr>
        <a:xfrm>
          <a:off x="3733800" y="39624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LSL</a:t>
          </a:r>
        </a:p>
      </cdr:txBody>
    </cdr:sp>
  </cdr:relSizeAnchor>
  <cdr:relSizeAnchor xmlns:cdr="http://schemas.openxmlformats.org/drawingml/2006/chartDrawing">
    <cdr:from>
      <cdr:x>0.15475</cdr:x>
      <cdr:y>0.703</cdr:y>
    </cdr:from>
    <cdr:to>
      <cdr:x>0.24525</cdr:x>
      <cdr:y>0.73125</cdr:y>
    </cdr:to>
    <cdr:sp>
      <cdr:nvSpPr>
        <cdr:cNvPr id="55" name="Text Box 119"/>
        <cdr:cNvSpPr txBox="1">
          <a:spLocks noChangeArrowheads="1"/>
        </cdr:cNvSpPr>
      </cdr:nvSpPr>
      <cdr:spPr>
        <a:xfrm>
          <a:off x="1419225" y="401002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0.31275</cdr:y>
    </cdr:from>
    <cdr:to>
      <cdr:x>0.4885</cdr:x>
      <cdr:y>0.405</cdr:y>
    </cdr:to>
    <cdr:sp fLocksText="0">
      <cdr:nvSpPr>
        <cdr:cNvPr id="1" name="Text Box 5"/>
        <cdr:cNvSpPr txBox="1">
          <a:spLocks noChangeArrowheads="1"/>
        </cdr:cNvSpPr>
      </cdr:nvSpPr>
      <cdr:spPr>
        <a:xfrm>
          <a:off x="3667125" y="1781175"/>
          <a:ext cx="8286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0.38775</cdr:x>
      <cdr:y>0.43075</cdr:y>
    </cdr:from>
    <cdr:to>
      <cdr:x>0.46775</cdr:x>
      <cdr:y>0.487</cdr:y>
    </cdr:to>
    <cdr:sp>
      <cdr:nvSpPr>
        <cdr:cNvPr id="2" name="Text Box 3"/>
        <cdr:cNvSpPr txBox="1">
          <a:spLocks noChangeArrowheads="1"/>
        </cdr:cNvSpPr>
      </cdr:nvSpPr>
      <cdr:spPr>
        <a:xfrm>
          <a:off x="3562350" y="245745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</a:p>
      </cdr:txBody>
    </cdr:sp>
  </cdr:relSizeAnchor>
  <cdr:relSizeAnchor xmlns:cdr="http://schemas.openxmlformats.org/drawingml/2006/chartDrawing">
    <cdr:from>
      <cdr:x>0.32675</cdr:x>
      <cdr:y>0.74775</cdr:y>
    </cdr:from>
    <cdr:to>
      <cdr:x>0.407</cdr:x>
      <cdr:y>0.8085</cdr:y>
    </cdr:to>
    <cdr:sp>
      <cdr:nvSpPr>
        <cdr:cNvPr id="3" name="Text Box 24"/>
        <cdr:cNvSpPr txBox="1">
          <a:spLocks noChangeArrowheads="1"/>
        </cdr:cNvSpPr>
      </cdr:nvSpPr>
      <cdr:spPr>
        <a:xfrm>
          <a:off x="3000375" y="426720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0.085</cdr:x>
      <cdr:y>0.7545</cdr:y>
    </cdr:from>
    <cdr:to>
      <cdr:x>0.1375</cdr:x>
      <cdr:y>0.796</cdr:y>
    </cdr:to>
    <cdr:sp>
      <cdr:nvSpPr>
        <cdr:cNvPr id="4" name="Text Box 26"/>
        <cdr:cNvSpPr txBox="1">
          <a:spLocks noChangeArrowheads="1"/>
        </cdr:cNvSpPr>
      </cdr:nvSpPr>
      <cdr:spPr>
        <a:xfrm>
          <a:off x="781050" y="4305300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0.41875</cdr:x>
      <cdr:y>0.121</cdr:y>
    </cdr:from>
    <cdr:to>
      <cdr:x>0.4775</cdr:x>
      <cdr:y>0.1625</cdr:y>
    </cdr:to>
    <cdr:sp>
      <cdr:nvSpPr>
        <cdr:cNvPr id="5" name="Text Box 34"/>
        <cdr:cNvSpPr txBox="1">
          <a:spLocks noChangeArrowheads="1"/>
        </cdr:cNvSpPr>
      </cdr:nvSpPr>
      <cdr:spPr>
        <a:xfrm>
          <a:off x="3848100" y="68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0.13325</cdr:x>
      <cdr:y>0.37675</cdr:y>
    </cdr:from>
    <cdr:to>
      <cdr:x>0.231</cdr:x>
      <cdr:y>0.5385</cdr:y>
    </cdr:to>
    <cdr:sp>
      <cdr:nvSpPr>
        <cdr:cNvPr id="6" name="Line 36"/>
        <cdr:cNvSpPr>
          <a:spLocks/>
        </cdr:cNvSpPr>
      </cdr:nvSpPr>
      <cdr:spPr>
        <a:xfrm rot="10759505" flipV="1">
          <a:off x="1219200" y="2152650"/>
          <a:ext cx="904875" cy="923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0.61775</cdr:x>
      <cdr:y>0.38075</cdr:y>
    </cdr:from>
    <cdr:to>
      <cdr:x>0.72225</cdr:x>
      <cdr:y>0.54775</cdr:y>
    </cdr:to>
    <cdr:sp>
      <cdr:nvSpPr>
        <cdr:cNvPr id="7" name="Line 37"/>
        <cdr:cNvSpPr>
          <a:spLocks/>
        </cdr:cNvSpPr>
      </cdr:nvSpPr>
      <cdr:spPr>
        <a:xfrm rot="10800000">
          <a:off x="5686425" y="2171700"/>
          <a:ext cx="962025" cy="952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0.87075</cdr:y>
    </cdr:from>
    <cdr:to>
      <cdr:x>0.57625</cdr:x>
      <cdr:y>0.91725</cdr:y>
    </cdr:to>
    <cdr:sp>
      <cdr:nvSpPr>
        <cdr:cNvPr id="8" name="Text Box 29"/>
        <cdr:cNvSpPr txBox="1">
          <a:spLocks noChangeArrowheads="1"/>
        </cdr:cNvSpPr>
      </cdr:nvSpPr>
      <cdr:spPr>
        <a:xfrm>
          <a:off x="3467100" y="4972050"/>
          <a:ext cx="1838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LIMON 2 -  50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</a:p>
      </cdr:txBody>
    </cdr:sp>
  </cdr:relSizeAnchor>
  <cdr:relSizeAnchor xmlns:cdr="http://schemas.openxmlformats.org/drawingml/2006/chartDrawing">
    <cdr:from>
      <cdr:x>0.32525</cdr:x>
      <cdr:y>0.85325</cdr:y>
    </cdr:from>
    <cdr:to>
      <cdr:x>0.52425</cdr:x>
      <cdr:y>0.85325</cdr:y>
    </cdr:to>
    <cdr:sp>
      <cdr:nvSpPr>
        <cdr:cNvPr id="9" name="Line 28"/>
        <cdr:cNvSpPr>
          <a:spLocks/>
        </cdr:cNvSpPr>
      </cdr:nvSpPr>
      <cdr:spPr>
        <a:xfrm rot="21583617">
          <a:off x="2990850" y="48672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0.04525</cdr:x>
      <cdr:y>0.8025</cdr:y>
    </cdr:from>
    <cdr:to>
      <cdr:x>0.09975</cdr:x>
      <cdr:y>0.855</cdr:y>
    </cdr:to>
    <cdr:sp>
      <cdr:nvSpPr>
        <cdr:cNvPr id="10" name="Text Box 43"/>
        <cdr:cNvSpPr txBox="1">
          <a:spLocks noChangeArrowheads="1"/>
        </cdr:cNvSpPr>
      </cdr:nvSpPr>
      <cdr:spPr>
        <a:xfrm>
          <a:off x="409575" y="4581525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0.18875</cdr:x>
      <cdr:y>0.8025</cdr:y>
    </cdr:from>
    <cdr:to>
      <cdr:x>0.2295</cdr:x>
      <cdr:y>0.854</cdr:y>
    </cdr:to>
    <cdr:sp>
      <cdr:nvSpPr>
        <cdr:cNvPr id="11" name="Text Box 48"/>
        <cdr:cNvSpPr txBox="1">
          <a:spLocks noChangeArrowheads="1"/>
        </cdr:cNvSpPr>
      </cdr:nvSpPr>
      <cdr:spPr>
        <a:xfrm>
          <a:off x="17335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0.26075</cdr:x>
      <cdr:y>0.8025</cdr:y>
    </cdr:from>
    <cdr:to>
      <cdr:x>0.30225</cdr:x>
      <cdr:y>0.854</cdr:y>
    </cdr:to>
    <cdr:sp>
      <cdr:nvSpPr>
        <cdr:cNvPr id="12" name="Text Box 49"/>
        <cdr:cNvSpPr txBox="1">
          <a:spLocks noChangeArrowheads="1"/>
        </cdr:cNvSpPr>
      </cdr:nvSpPr>
      <cdr:spPr>
        <a:xfrm>
          <a:off x="24003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0.33575</cdr:x>
      <cdr:y>0.8025</cdr:y>
    </cdr:from>
    <cdr:to>
      <cdr:x>0.37725</cdr:x>
      <cdr:y>0.8615</cdr:y>
    </cdr:to>
    <cdr:sp>
      <cdr:nvSpPr>
        <cdr:cNvPr id="13" name="Text Box 50"/>
        <cdr:cNvSpPr txBox="1">
          <a:spLocks noChangeArrowheads="1"/>
        </cdr:cNvSpPr>
      </cdr:nvSpPr>
      <cdr:spPr>
        <a:xfrm>
          <a:off x="3086100" y="45815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0.413</cdr:x>
      <cdr:y>0.8025</cdr:y>
    </cdr:from>
    <cdr:to>
      <cdr:x>0.453</cdr:x>
      <cdr:y>0.854</cdr:y>
    </cdr:to>
    <cdr:sp>
      <cdr:nvSpPr>
        <cdr:cNvPr id="14" name="Text Box 51"/>
        <cdr:cNvSpPr txBox="1">
          <a:spLocks noChangeArrowheads="1"/>
        </cdr:cNvSpPr>
      </cdr:nvSpPr>
      <cdr:spPr>
        <a:xfrm>
          <a:off x="38004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0.48275</cdr:x>
      <cdr:y>0.8025</cdr:y>
    </cdr:from>
    <cdr:to>
      <cdr:x>0.5235</cdr:x>
      <cdr:y>0.854</cdr:y>
    </cdr:to>
    <cdr:sp>
      <cdr:nvSpPr>
        <cdr:cNvPr id="15" name="Text Box 52"/>
        <cdr:cNvSpPr txBox="1">
          <a:spLocks noChangeArrowheads="1"/>
        </cdr:cNvSpPr>
      </cdr:nvSpPr>
      <cdr:spPr>
        <a:xfrm>
          <a:off x="4438650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0.6325</cdr:x>
      <cdr:y>0.8025</cdr:y>
    </cdr:from>
    <cdr:to>
      <cdr:x>0.67325</cdr:x>
      <cdr:y>0.854</cdr:y>
    </cdr:to>
    <cdr:sp>
      <cdr:nvSpPr>
        <cdr:cNvPr id="16" name="Text Box 53"/>
        <cdr:cNvSpPr txBox="1">
          <a:spLocks noChangeArrowheads="1"/>
        </cdr:cNvSpPr>
      </cdr:nvSpPr>
      <cdr:spPr>
        <a:xfrm>
          <a:off x="5819775" y="4581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0.56125</cdr:x>
      <cdr:y>0.8025</cdr:y>
    </cdr:from>
    <cdr:to>
      <cdr:x>0.6005</cdr:x>
      <cdr:y>0.854</cdr:y>
    </cdr:to>
    <cdr:sp>
      <cdr:nvSpPr>
        <cdr:cNvPr id="17" name="Text Box 54"/>
        <cdr:cNvSpPr txBox="1">
          <a:spLocks noChangeArrowheads="1"/>
        </cdr:cNvSpPr>
      </cdr:nvSpPr>
      <cdr:spPr>
        <a:xfrm>
          <a:off x="5162550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0.78475</cdr:x>
      <cdr:y>0.8025</cdr:y>
    </cdr:from>
    <cdr:to>
      <cdr:x>0.861</cdr:x>
      <cdr:y>0.85</cdr:y>
    </cdr:to>
    <cdr:sp>
      <cdr:nvSpPr>
        <cdr:cNvPr id="18" name="Text Box 55"/>
        <cdr:cNvSpPr txBox="1">
          <a:spLocks noChangeArrowheads="1"/>
        </cdr:cNvSpPr>
      </cdr:nvSpPr>
      <cdr:spPr>
        <a:xfrm>
          <a:off x="7219950" y="458152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0.7105</cdr:x>
      <cdr:y>0.8025</cdr:y>
    </cdr:from>
    <cdr:to>
      <cdr:x>0.74975</cdr:x>
      <cdr:y>0.854</cdr:y>
    </cdr:to>
    <cdr:sp>
      <cdr:nvSpPr>
        <cdr:cNvPr id="19" name="Text Box 56"/>
        <cdr:cNvSpPr txBox="1">
          <a:spLocks noChangeArrowheads="1"/>
        </cdr:cNvSpPr>
      </cdr:nvSpPr>
      <cdr:spPr>
        <a:xfrm>
          <a:off x="6543675" y="4581525"/>
          <a:ext cx="361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0.11675</cdr:x>
      <cdr:y>0.8025</cdr:y>
    </cdr:from>
    <cdr:to>
      <cdr:x>0.15775</cdr:x>
      <cdr:y>0.854</cdr:y>
    </cdr:to>
    <cdr:sp>
      <cdr:nvSpPr>
        <cdr:cNvPr id="20" name="Text Box 44"/>
        <cdr:cNvSpPr txBox="1">
          <a:spLocks noChangeArrowheads="1"/>
        </cdr:cNvSpPr>
      </cdr:nvSpPr>
      <cdr:spPr>
        <a:xfrm>
          <a:off x="1066800" y="4581525"/>
          <a:ext cx="381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0.39125</cdr:x>
      <cdr:y>0.16325</cdr:y>
    </cdr:from>
    <cdr:to>
      <cdr:x>0.4315</cdr:x>
      <cdr:y>0.19075</cdr:y>
    </cdr:to>
    <cdr:sp>
      <cdr:nvSpPr>
        <cdr:cNvPr id="21" name="Text Box 61"/>
        <cdr:cNvSpPr txBox="1">
          <a:spLocks noChangeArrowheads="1"/>
        </cdr:cNvSpPr>
      </cdr:nvSpPr>
      <cdr:spPr>
        <a:xfrm>
          <a:off x="3600450" y="9239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0.3565</cdr:x>
      <cdr:y>0.21225</cdr:y>
    </cdr:from>
    <cdr:to>
      <cdr:x>0.3965</cdr:x>
      <cdr:y>0.2405</cdr:y>
    </cdr:to>
    <cdr:sp>
      <cdr:nvSpPr>
        <cdr:cNvPr id="22" name="Text Box 64"/>
        <cdr:cNvSpPr txBox="1">
          <a:spLocks noChangeArrowheads="1"/>
        </cdr:cNvSpPr>
      </cdr:nvSpPr>
      <cdr:spPr>
        <a:xfrm>
          <a:off x="3276600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0.31725</cdr:x>
      <cdr:y>0.278</cdr:y>
    </cdr:from>
    <cdr:to>
      <cdr:x>0.358</cdr:x>
      <cdr:y>0.306</cdr:y>
    </cdr:to>
    <cdr:sp>
      <cdr:nvSpPr>
        <cdr:cNvPr id="23" name="Text Box 65"/>
        <cdr:cNvSpPr txBox="1">
          <a:spLocks noChangeArrowheads="1"/>
        </cdr:cNvSpPr>
      </cdr:nvSpPr>
      <cdr:spPr>
        <a:xfrm>
          <a:off x="2914650" y="15811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0.24375</cdr:x>
      <cdr:y>0.4065</cdr:y>
    </cdr:from>
    <cdr:to>
      <cdr:x>0.283</cdr:x>
      <cdr:y>0.434</cdr:y>
    </cdr:to>
    <cdr:sp>
      <cdr:nvSpPr>
        <cdr:cNvPr id="24" name="Text Box 66"/>
        <cdr:cNvSpPr txBox="1">
          <a:spLocks noChangeArrowheads="1"/>
        </cdr:cNvSpPr>
      </cdr:nvSpPr>
      <cdr:spPr>
        <a:xfrm>
          <a:off x="2238375" y="2314575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0.2815</cdr:x>
      <cdr:y>0.3385</cdr:y>
    </cdr:from>
    <cdr:to>
      <cdr:x>0.3215</cdr:x>
      <cdr:y>0.366</cdr:y>
    </cdr:to>
    <cdr:sp>
      <cdr:nvSpPr>
        <cdr:cNvPr id="25" name="Text Box 67"/>
        <cdr:cNvSpPr txBox="1">
          <a:spLocks noChangeArrowheads="1"/>
        </cdr:cNvSpPr>
      </cdr:nvSpPr>
      <cdr:spPr>
        <a:xfrm>
          <a:off x="2590800" y="19335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0.20875</cdr:x>
      <cdr:y>0.46725</cdr:y>
    </cdr:from>
    <cdr:to>
      <cdr:x>0.249</cdr:x>
      <cdr:y>0.49375</cdr:y>
    </cdr:to>
    <cdr:sp>
      <cdr:nvSpPr>
        <cdr:cNvPr id="26" name="Text Box 84"/>
        <cdr:cNvSpPr txBox="1">
          <a:spLocks noChangeArrowheads="1"/>
        </cdr:cNvSpPr>
      </cdr:nvSpPr>
      <cdr:spPr>
        <a:xfrm>
          <a:off x="1914525" y="266700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0.1325</cdr:x>
      <cdr:y>0.59425</cdr:y>
    </cdr:from>
    <cdr:to>
      <cdr:x>0.1725</cdr:x>
      <cdr:y>0.62325</cdr:y>
    </cdr:to>
    <cdr:sp>
      <cdr:nvSpPr>
        <cdr:cNvPr id="27" name="Text Box 85"/>
        <cdr:cNvSpPr txBox="1">
          <a:spLocks noChangeArrowheads="1"/>
        </cdr:cNvSpPr>
      </cdr:nvSpPr>
      <cdr:spPr>
        <a:xfrm>
          <a:off x="1219200" y="33909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0.1725</cdr:x>
      <cdr:y>0.532</cdr:y>
    </cdr:from>
    <cdr:to>
      <cdr:x>0.21175</cdr:x>
      <cdr:y>0.5585</cdr:y>
    </cdr:to>
    <cdr:sp>
      <cdr:nvSpPr>
        <cdr:cNvPr id="28" name="Text Box 86"/>
        <cdr:cNvSpPr txBox="1">
          <a:spLocks noChangeArrowheads="1"/>
        </cdr:cNvSpPr>
      </cdr:nvSpPr>
      <cdr:spPr>
        <a:xfrm>
          <a:off x="1581150" y="30384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0.05975</cdr:x>
      <cdr:y>0.72125</cdr:y>
    </cdr:from>
    <cdr:to>
      <cdr:x>0.09975</cdr:x>
      <cdr:y>0.74875</cdr:y>
    </cdr:to>
    <cdr:sp>
      <cdr:nvSpPr>
        <cdr:cNvPr id="29" name="Text Box 87"/>
        <cdr:cNvSpPr txBox="1">
          <a:spLocks noChangeArrowheads="1"/>
        </cdr:cNvSpPr>
      </cdr:nvSpPr>
      <cdr:spPr>
        <a:xfrm>
          <a:off x="542925" y="4114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0.1005</cdr:x>
      <cdr:y>0.65325</cdr:y>
    </cdr:from>
    <cdr:to>
      <cdr:x>0.1405</cdr:x>
      <cdr:y>0.6815</cdr:y>
    </cdr:to>
    <cdr:sp>
      <cdr:nvSpPr>
        <cdr:cNvPr id="30" name="Text Box 88"/>
        <cdr:cNvSpPr txBox="1">
          <a:spLocks noChangeArrowheads="1"/>
        </cdr:cNvSpPr>
      </cdr:nvSpPr>
      <cdr:spPr>
        <a:xfrm>
          <a:off x="923925" y="37242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0.43225</cdr:x>
      <cdr:y>0.16175</cdr:y>
    </cdr:from>
    <cdr:to>
      <cdr:x>0.4745</cdr:x>
      <cdr:y>0.19075</cdr:y>
    </cdr:to>
    <cdr:sp>
      <cdr:nvSpPr>
        <cdr:cNvPr id="31" name="Text Box 62"/>
        <cdr:cNvSpPr txBox="1">
          <a:spLocks noChangeArrowheads="1"/>
        </cdr:cNvSpPr>
      </cdr:nvSpPr>
      <cdr:spPr>
        <a:xfrm>
          <a:off x="3971925" y="923925"/>
          <a:ext cx="390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0.46325</cdr:x>
      <cdr:y>0.21225</cdr:y>
    </cdr:from>
    <cdr:to>
      <cdr:x>0.5035</cdr:x>
      <cdr:y>0.24125</cdr:y>
    </cdr:to>
    <cdr:sp>
      <cdr:nvSpPr>
        <cdr:cNvPr id="32" name="Text Box 79"/>
        <cdr:cNvSpPr txBox="1">
          <a:spLocks noChangeArrowheads="1"/>
        </cdr:cNvSpPr>
      </cdr:nvSpPr>
      <cdr:spPr>
        <a:xfrm>
          <a:off x="4257675" y="120967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0.50425</cdr:x>
      <cdr:y>0.278</cdr:y>
    </cdr:from>
    <cdr:to>
      <cdr:x>0.5435</cdr:x>
      <cdr:y>0.307</cdr:y>
    </cdr:to>
    <cdr:sp>
      <cdr:nvSpPr>
        <cdr:cNvPr id="33" name="Text Box 81"/>
        <cdr:cNvSpPr txBox="1">
          <a:spLocks noChangeArrowheads="1"/>
        </cdr:cNvSpPr>
      </cdr:nvSpPr>
      <cdr:spPr>
        <a:xfrm>
          <a:off x="4638675" y="158115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0.53675</cdr:x>
      <cdr:y>0.33675</cdr:y>
    </cdr:from>
    <cdr:to>
      <cdr:x>0.5755</cdr:x>
      <cdr:y>0.366</cdr:y>
    </cdr:to>
    <cdr:sp>
      <cdr:nvSpPr>
        <cdr:cNvPr id="34" name="Text Box 82"/>
        <cdr:cNvSpPr txBox="1">
          <a:spLocks noChangeArrowheads="1"/>
        </cdr:cNvSpPr>
      </cdr:nvSpPr>
      <cdr:spPr>
        <a:xfrm>
          <a:off x="4943475" y="192405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0.5755</cdr:x>
      <cdr:y>0.39825</cdr:y>
    </cdr:from>
    <cdr:to>
      <cdr:x>0.61625</cdr:x>
      <cdr:y>0.4265</cdr:y>
    </cdr:to>
    <cdr:sp>
      <cdr:nvSpPr>
        <cdr:cNvPr id="35" name="Text Box 83"/>
        <cdr:cNvSpPr txBox="1">
          <a:spLocks noChangeArrowheads="1"/>
        </cdr:cNvSpPr>
      </cdr:nvSpPr>
      <cdr:spPr>
        <a:xfrm>
          <a:off x="5295900" y="22669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0.61625</cdr:x>
      <cdr:y>0.46475</cdr:y>
    </cdr:from>
    <cdr:to>
      <cdr:x>0.65625</cdr:x>
      <cdr:y>0.492</cdr:y>
    </cdr:to>
    <cdr:sp>
      <cdr:nvSpPr>
        <cdr:cNvPr id="36" name="Text Box 89"/>
        <cdr:cNvSpPr txBox="1">
          <a:spLocks noChangeArrowheads="1"/>
        </cdr:cNvSpPr>
      </cdr:nvSpPr>
      <cdr:spPr>
        <a:xfrm>
          <a:off x="5667375" y="2647950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0.76375</cdr:x>
      <cdr:y>0.72125</cdr:y>
    </cdr:from>
    <cdr:to>
      <cdr:x>0.80125</cdr:x>
      <cdr:y>0.74875</cdr:y>
    </cdr:to>
    <cdr:sp>
      <cdr:nvSpPr>
        <cdr:cNvPr id="37" name="Text Box 91"/>
        <cdr:cNvSpPr txBox="1">
          <a:spLocks noChangeArrowheads="1"/>
        </cdr:cNvSpPr>
      </cdr:nvSpPr>
      <cdr:spPr>
        <a:xfrm>
          <a:off x="7029450" y="41148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0.689</cdr:x>
      <cdr:y>0.591</cdr:y>
    </cdr:from>
    <cdr:to>
      <cdr:x>0.729</cdr:x>
      <cdr:y>0.619</cdr:y>
    </cdr:to>
    <cdr:sp>
      <cdr:nvSpPr>
        <cdr:cNvPr id="38" name="Text Box 92"/>
        <cdr:cNvSpPr txBox="1">
          <a:spLocks noChangeArrowheads="1"/>
        </cdr:cNvSpPr>
      </cdr:nvSpPr>
      <cdr:spPr>
        <a:xfrm>
          <a:off x="6343650" y="337185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0.72375</cdr:x>
      <cdr:y>0.65475</cdr:y>
    </cdr:from>
    <cdr:to>
      <cdr:x>0.7645</cdr:x>
      <cdr:y>0.683</cdr:y>
    </cdr:to>
    <cdr:sp>
      <cdr:nvSpPr>
        <cdr:cNvPr id="39" name="Text Box 93"/>
        <cdr:cNvSpPr txBox="1">
          <a:spLocks noChangeArrowheads="1"/>
        </cdr:cNvSpPr>
      </cdr:nvSpPr>
      <cdr:spPr>
        <a:xfrm>
          <a:off x="6657975" y="3733800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0.657</cdr:x>
      <cdr:y>0.53525</cdr:y>
    </cdr:from>
    <cdr:to>
      <cdr:x>0.6985</cdr:x>
      <cdr:y>0.5635</cdr:y>
    </cdr:to>
    <cdr:sp>
      <cdr:nvSpPr>
        <cdr:cNvPr id="40" name="Text Box 94"/>
        <cdr:cNvSpPr txBox="1">
          <a:spLocks noChangeArrowheads="1"/>
        </cdr:cNvSpPr>
      </cdr:nvSpPr>
      <cdr:spPr>
        <a:xfrm>
          <a:off x="6048375" y="3057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0.78475</cdr:x>
      <cdr:y>0.781</cdr:y>
    </cdr:from>
    <cdr:to>
      <cdr:x>0.86175</cdr:x>
      <cdr:y>0.82175</cdr:y>
    </cdr:to>
    <cdr:sp>
      <cdr:nvSpPr>
        <cdr:cNvPr id="41" name="Text Box 106"/>
        <cdr:cNvSpPr txBox="1">
          <a:spLocks noChangeArrowheads="1"/>
        </cdr:cNvSpPr>
      </cdr:nvSpPr>
      <cdr:spPr>
        <a:xfrm>
          <a:off x="7219950" y="44577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0</a:t>
          </a:r>
        </a:p>
      </cdr:txBody>
    </cdr:sp>
  </cdr:relSizeAnchor>
  <cdr:relSizeAnchor xmlns:cdr="http://schemas.openxmlformats.org/drawingml/2006/chartDrawing">
    <cdr:from>
      <cdr:x>0</cdr:x>
      <cdr:y>0.78525</cdr:y>
    </cdr:from>
    <cdr:to>
      <cdr:x>0.06425</cdr:x>
      <cdr:y>0.8135</cdr:y>
    </cdr:to>
    <cdr:sp>
      <cdr:nvSpPr>
        <cdr:cNvPr id="42" name="Text Box 107"/>
        <cdr:cNvSpPr txBox="1">
          <a:spLocks noChangeArrowheads="1"/>
        </cdr:cNvSpPr>
      </cdr:nvSpPr>
      <cdr:spPr>
        <a:xfrm>
          <a:off x="0" y="4486275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0.407</cdr:x>
      <cdr:y>0.71125</cdr:y>
    </cdr:from>
    <cdr:to>
      <cdr:x>0.608</cdr:x>
      <cdr:y>0.74275</cdr:y>
    </cdr:to>
    <cdr:sp>
      <cdr:nvSpPr>
        <cdr:cNvPr id="43" name="Text Box 118"/>
        <cdr:cNvSpPr txBox="1">
          <a:spLocks noChangeArrowheads="1"/>
        </cdr:cNvSpPr>
      </cdr:nvSpPr>
      <cdr:spPr>
        <a:xfrm>
          <a:off x="3743325" y="4057650"/>
          <a:ext cx="18478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0.171</cdr:x>
      <cdr:y>0.71875</cdr:y>
    </cdr:from>
    <cdr:to>
      <cdr:x>0.2415</cdr:x>
      <cdr:y>0.7645</cdr:y>
    </cdr:to>
    <cdr:sp>
      <cdr:nvSpPr>
        <cdr:cNvPr id="44" name="Text Box 119"/>
        <cdr:cNvSpPr txBox="1">
          <a:spLocks noChangeArrowheads="1"/>
        </cdr:cNvSpPr>
      </cdr:nvSpPr>
      <cdr:spPr>
        <a:xfrm>
          <a:off x="1571625" y="4105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0.38925</cdr:x>
      <cdr:y>0.59425</cdr:y>
    </cdr:from>
    <cdr:to>
      <cdr:x>0.46925</cdr:x>
      <cdr:y>0.65075</cdr:y>
    </cdr:to>
    <cdr:sp>
      <cdr:nvSpPr>
        <cdr:cNvPr id="45" name="Text Box 3"/>
        <cdr:cNvSpPr txBox="1">
          <a:spLocks noChangeArrowheads="1"/>
        </cdr:cNvSpPr>
      </cdr:nvSpPr>
      <cdr:spPr>
        <a:xfrm>
          <a:off x="3581400" y="33909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0.654</cdr:x>
      <cdr:y>0.68625</cdr:y>
    </cdr:from>
    <cdr:to>
      <cdr:x>0.73425</cdr:x>
      <cdr:y>0.74275</cdr:y>
    </cdr:to>
    <cdr:sp>
      <cdr:nvSpPr>
        <cdr:cNvPr id="46" name="Text Box 3"/>
        <cdr:cNvSpPr txBox="1">
          <a:spLocks noChangeArrowheads="1"/>
        </cdr:cNvSpPr>
      </cdr:nvSpPr>
      <cdr:spPr>
        <a:xfrm>
          <a:off x="6019800" y="3914775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60"/>
  <sheetViews>
    <sheetView tabSelected="1" zoomScalePageLayoutView="0" workbookViewId="0" topLeftCell="A1">
      <selection activeCell="C4" sqref="C4:K4"/>
    </sheetView>
  </sheetViews>
  <sheetFormatPr defaultColWidth="11.421875" defaultRowHeight="12.75"/>
  <cols>
    <col min="1" max="1" width="3.28125" style="1" customWidth="1"/>
    <col min="2" max="5" width="11.421875" style="1" customWidth="1"/>
    <col min="6" max="10" width="11.421875" style="1" hidden="1" customWidth="1"/>
    <col min="11" max="11" width="18.28125" style="1" customWidth="1"/>
    <col min="12" max="14" width="11.421875" style="1" customWidth="1"/>
    <col min="15" max="18" width="11.421875" style="1" hidden="1" customWidth="1"/>
    <col min="19" max="16384" width="11.421875" style="1" customWidth="1"/>
  </cols>
  <sheetData>
    <row r="3" spans="1:14" ht="12.75">
      <c r="A3" s="2" t="s">
        <v>10</v>
      </c>
      <c r="B3" s="4" t="s">
        <v>6</v>
      </c>
      <c r="C3" s="4" t="s">
        <v>7</v>
      </c>
      <c r="D3" s="4" t="s">
        <v>8</v>
      </c>
      <c r="E3" s="4" t="s">
        <v>9</v>
      </c>
      <c r="F3" s="24" t="s">
        <v>12</v>
      </c>
      <c r="G3" s="25"/>
      <c r="H3" s="25"/>
      <c r="I3" s="25"/>
      <c r="J3" s="26"/>
      <c r="K3" s="21" t="s">
        <v>112</v>
      </c>
      <c r="L3" s="22" t="s">
        <v>113</v>
      </c>
      <c r="M3" s="2" t="s">
        <v>4</v>
      </c>
      <c r="N3" s="2" t="s">
        <v>5</v>
      </c>
    </row>
    <row r="4" spans="1:18" ht="12.75">
      <c r="A4" s="2">
        <v>1</v>
      </c>
      <c r="B4" s="2"/>
      <c r="C4" s="5">
        <v>43</v>
      </c>
      <c r="D4" s="5">
        <v>5</v>
      </c>
      <c r="E4" s="5">
        <f>100-C4-D4</f>
        <v>52</v>
      </c>
      <c r="F4" s="6">
        <f>IF((('Encodage ALS'!M4-Equations!B$32)*(Equations!E$32-Equations!C$32)/(Equations!D$32-Equations!B$32))+Equations!C$32-'Encodage ALS'!N4&gt;0,IF((('Encodage ALS'!M4-Equations!B$39)*(Equations!E$39-Equations!C$39)/(Equations!D$39-Equations!B$39))+Equations!C$39-'Encodage ALS'!N4&gt;0,IF((('Encodage ALS'!M4-Equations!B$41)*(Equations!E$41-Equations!C$41)/(Equations!D$41-Equations!B$41))+Equations!C$41-'Encodage ALS'!N4&lt;0,"SA",IF((('Encodage ALS'!M4-Equations!B$42)*(Equations!E$42-Equations!C$42)/(Equations!D$42-Equations!B$42))+Equations!C$42-'Encodage ALS'!N4&gt;0,"S","SL")),IF((('Encodage ALS'!M4-Equations!B$35)*(Equations!E$35-Equations!C$35)/(Equations!D$35-Equations!B$35))+Equations!C$35-'Encodage ALS'!N4&gt;0,IF((('Encodage ALS'!M4-Equations!B$38)*(Equations!E$38-Equations!C$38)/(Equations!D$38-Equations!B$38))+Equations!C$38-'Encodage ALS'!N4&lt;0,"LSL",IF((('Encodage ALS'!M4-Equations!B$40)*(Equations!E$40-Equations!C$40)/(Equations!D$40-Equations!B$40))+Equations!C$40-'Encodage ALS'!N4&gt;0,"LSP","LS")),"")),"")</f>
      </c>
      <c r="G4" s="6">
        <f>IF(F4="",IF((('Encodage ALS'!M4-Equations!B$32)*(Equations!E$32-Equations!C$32)/(Equations!D$32-Equations!B$32))+Equations!C$32-'Encodage ALS'!N4&gt;0,IF((('Encodage ALS'!M4-Equations!B$37)*(Equations!E$37-Equations!C$37)/(Equations!D$37-Equations!B$37))+Equations!C$37-'Encodage ALS'!N4&gt;0,"LL","L"),IF((('Encodage ALS'!M4-Equations!B$34)*(Equations!E$34-Equations!C$34)/(Equations!D$34-Equations!B$34))+Equations!C$34-'Encodage ALS'!N4&gt;0,IF((('Encodage ALS'!M4-Equations!B$35)*(Equations!E$35-Equations!C$35)/(Equations!D$35-Equations!B$35))+Equations!C$35-'Encodage ALS'!N4&lt;0,"LLO","LSL"),IF((('Encodage ALS'!M4-Equations!B$33)*(Equations!E$33-Equations!C$33)/(Equations!D$33-Equations!B$33))+Equations!C$33-'Encodage ALS'!N4&gt;0,"LSL",""))),"-")</f>
      </c>
      <c r="H4" s="6">
        <f>IF(G4="",IF((('Encodage ALS'!M4-Equations!B$27)*(Equations!E$27-Equations!C$27)/(Equations!D$27-Equations!B$27))+Equations!C$27-'Encodage ALS'!N4&gt;0,IF((('Encodage ALS'!M4-Equations!B$28)*(Equations!E$28-Equations!C$28)/(Equations!D$28-Equations!B$28))+Equations!C$28-'Encodage ALS'!N4&gt;0,"ALI",IF((('Encodage ALS'!M4-Equations!B$29)*(Equations!E$29-Equations!C$29)/(Equations!D$29-Equations!B$29))+Equations!C$29-'Encodage ALS'!N4&gt;0,"ALI",IF((('Encodage ALS'!M4-Equations!B$30)*(Equations!E$30-Equations!C$30)/(Equations!D$30-Equations!B$30))+Equations!C$30-'Encodage ALS'!N4&gt;0,"ALI",IF((('Encodage ALS'!M4-Equations!B$31)*(Equations!E$31-Equations!C$31)/(Equations!D$31-Equations!B$31))+Equations!C$31-'Encodage ALS'!N4&gt;0,"ALI","")))),IF((('Encodage ALS'!M4-Equations!B$28)*(Equations!E$28-Equations!C$28)/(Equations!D$28-Equations!B$28))+Equations!C$28-'Encodage ALS'!N4&gt;0,"ALI","")),"-")</f>
      </c>
      <c r="I4" s="6">
        <f>IF(H4="",IF((('Encodage ALS'!M4-Equations!B$27)*(Equations!E$27-Equations!C$27)/(Equations!D$27-Equations!B$27))+Equations!C$27-'Encodage ALS'!N4&gt;0,IF((('Encodage ALS'!M4-Equations!B$43)*(Equations!E$43-Equations!C$43)/(Equations!D$43-Equations!B$43))+Equations!C$43-'Encodage ALS'!N4&lt;0,IF((('Encodage ALS'!M4-Equations!B$23)*(Equations!E$23-Equations!C$23)/(Equations!D$23-Equations!B$23))+Equations!C$23-'Encodage ALS'!N4&gt;0,"A",IF((('Encodage ALS'!M4-Equations!B$24)*(Equations!E$24-Equations!C$24)/(Equations!D$24-Equations!B$24))+Equations!C$24-'Encodage ALS'!N4&gt;0,"A","AS")),IF((('Encodage ALS'!M4-Equations!B$24)*(Equations!E$24-Equations!C$24)/(Equations!D$24-Equations!B$24))+Equations!C$24-'Encodage ALS'!N4&gt;0,"AL",IF((('Encodage ALS'!M4-Equations!B$25)*(Equations!E$25-Equations!C$25)/(Equations!D$25-Equations!B$25))+Equations!C$25-'Encodage ALS'!N4&gt;0,"AL","AS"))),""),"-")</f>
      </c>
      <c r="J4" s="6" t="str">
        <f>IF(I4="",IF((('Encodage ALS'!M4-Equations!B$26)*(Equations!E$26-Equations!C$26)/(Equations!D$26-Equations!B$26))+Equations!C$26-'Encodage ALS'!N4&gt;0,IF((('Encodage ALS'!M4-Equations!B$22)*(Equations!E$22-Equations!C$22)/(Equations!D$22-Equations!B$22))+Equations!C$22-'Encodage ALS'!N4&gt;0,"ALO",IF((('Encodage ALS'!M4-Equations!B$23)*(Equations!E$23-Equations!C$23)/(Equations!D$23-Equations!B$23))+Equations!C$23-'Encodage ALS'!N4&gt;0,"ALO","ALS")),IF((('Encodage ALS'!M4-Equations!B$21)*(Equations!E$21-Equations!C$21)/(Equations!D$21-Equations!B$21))+Equations!C$21-'Encodage ALS'!N4&gt;0,"ATL",IF((('Encodage ALS'!M4-Equations!B$20)*(Equations!E$20-Equations!C$20)/(Equations!D$20-Equations!B$20))+Equations!C$20-'Encodage ALS'!N4&lt;0,"ATL",IF((('Encodage ALS'!M4-Equations!B$19)*(Equations!E$19-Equations!C$19)/(Equations!D$19-Equations!B$19))+Equations!C$19-'Encodage ALS'!N4&lt;0,"ATL","ALS")))),"-")</f>
        <v>ALS</v>
      </c>
      <c r="K4" s="23" t="str">
        <f>IF(C4="","",IF(F4="",IF(G4="",IF(H4="",IF(I4="",J4,I4),H4),G4),F4))</f>
        <v>ALS</v>
      </c>
      <c r="L4" s="23" t="str">
        <f>IF(P4="-",IF(Q4="-",R4,Q4),P4)</f>
        <v>U</v>
      </c>
      <c r="M4" s="3">
        <f>D4+C4/2</f>
        <v>26.5</v>
      </c>
      <c r="N4" s="3">
        <f>C4*COS(PI()/6)</f>
        <v>37.239092362730865</v>
      </c>
      <c r="P4" s="1" t="str">
        <f>IF(C4&gt;=35,IF(K4="ALi","E","U"),IF(C4&gt;=18,IF(K4="LSL","L",IF(K4="LLO","A","E")),"-"))</f>
        <v>U</v>
      </c>
      <c r="Q4" s="1" t="str">
        <f>IF(E4&lt;70,IF(E4&lt;15,"A",IF(K4="LSP","P","L")),"-")</f>
        <v>L</v>
      </c>
      <c r="R4" s="1" t="str">
        <f>IF(K4="S","Z",IF(K4="SA","S",IF(K4="SL","S","-")))</f>
        <v>-</v>
      </c>
    </row>
    <row r="5" spans="1:18" ht="12.75">
      <c r="A5" s="2">
        <v>2</v>
      </c>
      <c r="B5" s="2"/>
      <c r="C5" s="5"/>
      <c r="D5" s="5"/>
      <c r="E5" s="5"/>
      <c r="F5" s="6" t="str">
        <f>IF((('Encodage ALS'!M5-Equations!B$32)*(Equations!E$32-Equations!C$32)/(Equations!D$32-Equations!B$32))+Equations!C$32-'Encodage ALS'!N5&gt;0,IF((('Encodage ALS'!M5-Equations!B$39)*(Equations!E$39-Equations!C$39)/(Equations!D$39-Equations!B$39))+Equations!C$39-'Encodage ALS'!N5&gt;0,IF((('Encodage ALS'!M5-Equations!B$41)*(Equations!E$41-Equations!C$41)/(Equations!D$41-Equations!B$41))+Equations!C$41-'Encodage ALS'!N5&lt;0,"SA",IF((('Encodage ALS'!M5-Equations!B$42)*(Equations!E$42-Equations!C$42)/(Equations!D$42-Equations!B$42))+Equations!C$42-'Encodage ALS'!N5&gt;0,"S","SL")),IF((('Encodage ALS'!M5-Equations!B$35)*(Equations!E$35-Equations!C$35)/(Equations!D$35-Equations!B$35))+Equations!C$35-'Encodage ALS'!N5&gt;0,IF((('Encodage ALS'!M5-Equations!B$38)*(Equations!E$38-Equations!C$38)/(Equations!D$38-Equations!B$38))+Equations!C$38-'Encodage ALS'!N5&lt;0,"LSL",IF((('Encodage ALS'!M5-Equations!B$40)*(Equations!E$40-Equations!C$40)/(Equations!D$40-Equations!B$40))+Equations!C$40-'Encodage ALS'!N5&gt;0,"LSP","LS")),"")),"")</f>
        <v>S</v>
      </c>
      <c r="G5" s="6" t="str">
        <f>IF(F5="",IF((('Encodage ALS'!M5-Equations!B$32)*(Equations!E$32-Equations!C$32)/(Equations!D$32-Equations!B$32))+Equations!C$32-'Encodage ALS'!N5&gt;0,IF((('Encodage ALS'!M5-Equations!B$37)*(Equations!E$37-Equations!C$37)/(Equations!D$37-Equations!B$37))+Equations!C$37-'Encodage ALS'!N5&gt;0,"LL","L"),IF((('Encodage ALS'!M5-Equations!B$34)*(Equations!E$34-Equations!C$34)/(Equations!D$34-Equations!B$34))+Equations!C$34-'Encodage ALS'!N5&gt;0,IF((('Encodage ALS'!M5-Equations!B$35)*(Equations!E$35-Equations!C$35)/(Equations!D$35-Equations!B$35))+Equations!C$35-'Encodage ALS'!N5&lt;0,"LLO","LSL"),IF((('Encodage ALS'!M5-Equations!B$33)*(Equations!E$33-Equations!C$33)/(Equations!D$33-Equations!B$33))+Equations!C$33-'Encodage ALS'!N5&gt;0,"LSL",""))),"-")</f>
        <v>-</v>
      </c>
      <c r="H5" s="6" t="str">
        <f>IF(G5="",IF((('Encodage ALS'!M5-Equations!B$27)*(Equations!E$27-Equations!C$27)/(Equations!D$27-Equations!B$27))+Equations!C$27-'Encodage ALS'!N5&gt;0,IF((('Encodage ALS'!M5-Equations!B$28)*(Equations!E$28-Equations!C$28)/(Equations!D$28-Equations!B$28))+Equations!C$28-'Encodage ALS'!N5&gt;0,"ALI",IF((('Encodage ALS'!M5-Equations!B$29)*(Equations!E$29-Equations!C$29)/(Equations!D$29-Equations!B$29))+Equations!C$29-'Encodage ALS'!N5&gt;0,"ALI",IF((('Encodage ALS'!M5-Equations!B$30)*(Equations!E$30-Equations!C$30)/(Equations!D$30-Equations!B$30))+Equations!C$30-'Encodage ALS'!N5&gt;0,"ALI",IF((('Encodage ALS'!M5-Equations!B$31)*(Equations!E$31-Equations!C$31)/(Equations!D$31-Equations!B$31))+Equations!C$31-'Encodage ALS'!N5&gt;0,"ALI","")))),IF((('Encodage ALS'!M5-Equations!B$28)*(Equations!E$28-Equations!C$28)/(Equations!D$28-Equations!B$28))+Equations!C$28-'Encodage ALS'!N5&gt;0,"ALI","")),"-")</f>
        <v>-</v>
      </c>
      <c r="I5" s="6" t="str">
        <f>IF(H5="",IF((('Encodage ALS'!M5-Equations!B$27)*(Equations!E$27-Equations!C$27)/(Equations!D$27-Equations!B$27))+Equations!C$27-'Encodage ALS'!N5&gt;0,IF((('Encodage ALS'!M5-Equations!B$43)*(Equations!E$43-Equations!C$43)/(Equations!D$43-Equations!B$43))+Equations!C$43-'Encodage ALS'!N5&lt;0,IF((('Encodage ALS'!M5-Equations!B$23)*(Equations!E$23-Equations!C$23)/(Equations!D$23-Equations!B$23))+Equations!C$23-'Encodage ALS'!N5&gt;0,"A",IF((('Encodage ALS'!M5-Equations!B$24)*(Equations!E$24-Equations!C$24)/(Equations!D$24-Equations!B$24))+Equations!C$24-'Encodage ALS'!N5&gt;0,"A","AS")),IF((('Encodage ALS'!M5-Equations!B$24)*(Equations!E$24-Equations!C$24)/(Equations!D$24-Equations!B$24))+Equations!C$24-'Encodage ALS'!N5&gt;0,"AL",IF((('Encodage ALS'!M5-Equations!B$25)*(Equations!E$25-Equations!C$25)/(Equations!D$25-Equations!B$25))+Equations!C$25-'Encodage ALS'!N5&gt;0,"AL","AS"))),""),"-")</f>
        <v>-</v>
      </c>
      <c r="J5" s="6" t="str">
        <f>IF(I5="",IF((('Encodage ALS'!M5-Equations!B$26)*(Equations!E$26-Equations!C$26)/(Equations!D$26-Equations!B$26))+Equations!C$26-'Encodage ALS'!N5&gt;0,IF((('Encodage ALS'!M5-Equations!B$22)*(Equations!E$22-Equations!C$22)/(Equations!D$22-Equations!B$22))+Equations!C$22-'Encodage ALS'!N5&gt;0,"ALO",IF((('Encodage ALS'!M5-Equations!B$23)*(Equations!E$23-Equations!C$23)/(Equations!D$23-Equations!B$23))+Equations!C$23-'Encodage ALS'!N5&gt;0,"ALO","ALS")),IF((('Encodage ALS'!M5-Equations!B$21)*(Equations!E$21-Equations!C$21)/(Equations!D$21-Equations!B$21))+Equations!C$21-'Encodage ALS'!N5&gt;0,"ATL",IF((('Encodage ALS'!M5-Equations!B$20)*(Equations!E$20-Equations!C$20)/(Equations!D$20-Equations!B$20))+Equations!C$20-'Encodage ALS'!N5&lt;0,"ATL",IF((('Encodage ALS'!M5-Equations!B$19)*(Equations!E$19-Equations!C$19)/(Equations!D$19-Equations!B$19))+Equations!C$19-'Encodage ALS'!N5&lt;0,"ATL","ALS")))),"-")</f>
        <v>-</v>
      </c>
      <c r="K5" s="23">
        <f aca="true" t="shared" si="0" ref="K5:K53">IF(C5="","",IF(F5="",IF(G5="",IF(H5="",IF(I5="",J5,I5),H5),G5),F5))</f>
      </c>
      <c r="L5" s="23" t="str">
        <f aca="true" t="shared" si="1" ref="L5:L53">IF(P5="-",IF(Q5="-",R5,Q5),P5)</f>
        <v>A</v>
      </c>
      <c r="M5" s="3">
        <f>D5+C5/2</f>
        <v>0</v>
      </c>
      <c r="N5" s="3">
        <f>C5*COS(PI()/6)</f>
        <v>0</v>
      </c>
      <c r="P5" s="1" t="str">
        <f aca="true" t="shared" si="2" ref="P5:P53">IF(C5&gt;=35,IF(K5="ALi","E","U"),IF(C5&gt;=18,IF(K5="LSL","L",IF(K5="LLO","A","E")),"-"))</f>
        <v>-</v>
      </c>
      <c r="Q5" s="1" t="str">
        <f aca="true" t="shared" si="3" ref="Q5:Q53">IF(E5&lt;70,IF(E5&lt;15,"A",IF(K5="LSP","P","L")),"-")</f>
        <v>A</v>
      </c>
      <c r="R5" s="1" t="str">
        <f aca="true" t="shared" si="4" ref="R5:R53">IF(K5="S","Z",IF(K5="SA","S",IF(K5="SL","S","-")))</f>
        <v>-</v>
      </c>
    </row>
    <row r="6" spans="1:18" ht="12.75">
      <c r="A6" s="2">
        <v>3</v>
      </c>
      <c r="B6" s="2"/>
      <c r="C6" s="5"/>
      <c r="D6" s="5"/>
      <c r="E6" s="5"/>
      <c r="F6" s="6" t="str">
        <f>IF((('Encodage ALS'!M6-Equations!B$32)*(Equations!E$32-Equations!C$32)/(Equations!D$32-Equations!B$32))+Equations!C$32-'Encodage ALS'!N6&gt;0,IF((('Encodage ALS'!M6-Equations!B$39)*(Equations!E$39-Equations!C$39)/(Equations!D$39-Equations!B$39))+Equations!C$39-'Encodage ALS'!N6&gt;0,IF((('Encodage ALS'!M6-Equations!B$41)*(Equations!E$41-Equations!C$41)/(Equations!D$41-Equations!B$41))+Equations!C$41-'Encodage ALS'!N6&lt;0,"SA",IF((('Encodage ALS'!M6-Equations!B$42)*(Equations!E$42-Equations!C$42)/(Equations!D$42-Equations!B$42))+Equations!C$42-'Encodage ALS'!N6&gt;0,"S","SL")),IF((('Encodage ALS'!M6-Equations!B$35)*(Equations!E$35-Equations!C$35)/(Equations!D$35-Equations!B$35))+Equations!C$35-'Encodage ALS'!N6&gt;0,IF((('Encodage ALS'!M6-Equations!B$38)*(Equations!E$38-Equations!C$38)/(Equations!D$38-Equations!B$38))+Equations!C$38-'Encodage ALS'!N6&lt;0,"LSL",IF((('Encodage ALS'!M6-Equations!B$40)*(Equations!E$40-Equations!C$40)/(Equations!D$40-Equations!B$40))+Equations!C$40-'Encodage ALS'!N6&gt;0,"LSP","LS")),"")),"")</f>
        <v>S</v>
      </c>
      <c r="G6" s="6" t="str">
        <f>IF(F6="",IF((('Encodage ALS'!M6-Equations!B$32)*(Equations!E$32-Equations!C$32)/(Equations!D$32-Equations!B$32))+Equations!C$32-'Encodage ALS'!N6&gt;0,IF((('Encodage ALS'!M6-Equations!B$37)*(Equations!E$37-Equations!C$37)/(Equations!D$37-Equations!B$37))+Equations!C$37-'Encodage ALS'!N6&gt;0,"LL","L"),IF((('Encodage ALS'!M6-Equations!B$34)*(Equations!E$34-Equations!C$34)/(Equations!D$34-Equations!B$34))+Equations!C$34-'Encodage ALS'!N6&gt;0,IF((('Encodage ALS'!M6-Equations!B$35)*(Equations!E$35-Equations!C$35)/(Equations!D$35-Equations!B$35))+Equations!C$35-'Encodage ALS'!N6&lt;0,"LLO","LSL"),IF((('Encodage ALS'!M6-Equations!B$33)*(Equations!E$33-Equations!C$33)/(Equations!D$33-Equations!B$33))+Equations!C$33-'Encodage ALS'!N6&gt;0,"LSL",""))),"-")</f>
        <v>-</v>
      </c>
      <c r="H6" s="6" t="str">
        <f>IF(G6="",IF((('Encodage ALS'!M6-Equations!B$27)*(Equations!E$27-Equations!C$27)/(Equations!D$27-Equations!B$27))+Equations!C$27-'Encodage ALS'!N6&gt;0,IF((('Encodage ALS'!M6-Equations!B$28)*(Equations!E$28-Equations!C$28)/(Equations!D$28-Equations!B$28))+Equations!C$28-'Encodage ALS'!N6&gt;0,"ALI",IF((('Encodage ALS'!M6-Equations!B$29)*(Equations!E$29-Equations!C$29)/(Equations!D$29-Equations!B$29))+Equations!C$29-'Encodage ALS'!N6&gt;0,"ALI",IF((('Encodage ALS'!M6-Equations!B$30)*(Equations!E$30-Equations!C$30)/(Equations!D$30-Equations!B$30))+Equations!C$30-'Encodage ALS'!N6&gt;0,"ALI",IF((('Encodage ALS'!M6-Equations!B$31)*(Equations!E$31-Equations!C$31)/(Equations!D$31-Equations!B$31))+Equations!C$31-'Encodage ALS'!N6&gt;0,"ALI","")))),IF((('Encodage ALS'!M6-Equations!B$28)*(Equations!E$28-Equations!C$28)/(Equations!D$28-Equations!B$28))+Equations!C$28-'Encodage ALS'!N6&gt;0,"ALI","")),"-")</f>
        <v>-</v>
      </c>
      <c r="I6" s="6" t="str">
        <f>IF(H6="",IF((('Encodage ALS'!M6-Equations!B$27)*(Equations!E$27-Equations!C$27)/(Equations!D$27-Equations!B$27))+Equations!C$27-'Encodage ALS'!N6&gt;0,IF((('Encodage ALS'!M6-Equations!B$43)*(Equations!E$43-Equations!C$43)/(Equations!D$43-Equations!B$43))+Equations!C$43-'Encodage ALS'!N6&lt;0,IF((('Encodage ALS'!M6-Equations!B$23)*(Equations!E$23-Equations!C$23)/(Equations!D$23-Equations!B$23))+Equations!C$23-'Encodage ALS'!N6&gt;0,"A",IF((('Encodage ALS'!M6-Equations!B$24)*(Equations!E$24-Equations!C$24)/(Equations!D$24-Equations!B$24))+Equations!C$24-'Encodage ALS'!N6&gt;0,"A","AS")),IF((('Encodage ALS'!M6-Equations!B$24)*(Equations!E$24-Equations!C$24)/(Equations!D$24-Equations!B$24))+Equations!C$24-'Encodage ALS'!N6&gt;0,"AL",IF((('Encodage ALS'!M6-Equations!B$25)*(Equations!E$25-Equations!C$25)/(Equations!D$25-Equations!B$25))+Equations!C$25-'Encodage ALS'!N6&gt;0,"AL","AS"))),""),"-")</f>
        <v>-</v>
      </c>
      <c r="J6" s="6" t="str">
        <f>IF(I6="",IF((('Encodage ALS'!M6-Equations!B$26)*(Equations!E$26-Equations!C$26)/(Equations!D$26-Equations!B$26))+Equations!C$26-'Encodage ALS'!N6&gt;0,IF((('Encodage ALS'!M6-Equations!B$22)*(Equations!E$22-Equations!C$22)/(Equations!D$22-Equations!B$22))+Equations!C$22-'Encodage ALS'!N6&gt;0,"ALO",IF((('Encodage ALS'!M6-Equations!B$23)*(Equations!E$23-Equations!C$23)/(Equations!D$23-Equations!B$23))+Equations!C$23-'Encodage ALS'!N6&gt;0,"ALO","ALS")),IF((('Encodage ALS'!M6-Equations!B$21)*(Equations!E$21-Equations!C$21)/(Equations!D$21-Equations!B$21))+Equations!C$21-'Encodage ALS'!N6&gt;0,"ATL",IF((('Encodage ALS'!M6-Equations!B$20)*(Equations!E$20-Equations!C$20)/(Equations!D$20-Equations!B$20))+Equations!C$20-'Encodage ALS'!N6&lt;0,"ATL",IF((('Encodage ALS'!M6-Equations!B$19)*(Equations!E$19-Equations!C$19)/(Equations!D$19-Equations!B$19))+Equations!C$19-'Encodage ALS'!N6&lt;0,"ATL","ALS")))),"-")</f>
        <v>-</v>
      </c>
      <c r="K6" s="23">
        <f t="shared" si="0"/>
      </c>
      <c r="L6" s="23" t="str">
        <f t="shared" si="1"/>
        <v>A</v>
      </c>
      <c r="M6" s="3">
        <f aca="true" t="shared" si="5" ref="M6:M15">D6+C6/2</f>
        <v>0</v>
      </c>
      <c r="N6" s="3">
        <f aca="true" t="shared" si="6" ref="N6:N15">C6*COS(PI()/6)</f>
        <v>0</v>
      </c>
      <c r="P6" s="1" t="str">
        <f t="shared" si="2"/>
        <v>-</v>
      </c>
      <c r="Q6" s="1" t="str">
        <f t="shared" si="3"/>
        <v>A</v>
      </c>
      <c r="R6" s="1" t="str">
        <f t="shared" si="4"/>
        <v>-</v>
      </c>
    </row>
    <row r="7" spans="1:18" ht="12.75">
      <c r="A7" s="2">
        <v>4</v>
      </c>
      <c r="B7" s="2"/>
      <c r="C7" s="5"/>
      <c r="D7" s="5"/>
      <c r="E7" s="5"/>
      <c r="F7" s="6" t="str">
        <f>IF((('Encodage ALS'!M7-Equations!B$32)*(Equations!E$32-Equations!C$32)/(Equations!D$32-Equations!B$32))+Equations!C$32-'Encodage ALS'!N7&gt;0,IF((('Encodage ALS'!M7-Equations!B$39)*(Equations!E$39-Equations!C$39)/(Equations!D$39-Equations!B$39))+Equations!C$39-'Encodage ALS'!N7&gt;0,IF((('Encodage ALS'!M7-Equations!B$41)*(Equations!E$41-Equations!C$41)/(Equations!D$41-Equations!B$41))+Equations!C$41-'Encodage ALS'!N7&lt;0,"SA",IF((('Encodage ALS'!M7-Equations!B$42)*(Equations!E$42-Equations!C$42)/(Equations!D$42-Equations!B$42))+Equations!C$42-'Encodage ALS'!N7&gt;0,"S","SL")),IF((('Encodage ALS'!M7-Equations!B$35)*(Equations!E$35-Equations!C$35)/(Equations!D$35-Equations!B$35))+Equations!C$35-'Encodage ALS'!N7&gt;0,IF((('Encodage ALS'!M7-Equations!B$38)*(Equations!E$38-Equations!C$38)/(Equations!D$38-Equations!B$38))+Equations!C$38-'Encodage ALS'!N7&lt;0,"LSL",IF((('Encodage ALS'!M7-Equations!B$40)*(Equations!E$40-Equations!C$40)/(Equations!D$40-Equations!B$40))+Equations!C$40-'Encodage ALS'!N7&gt;0,"LSP","LS")),"")),"")</f>
        <v>S</v>
      </c>
      <c r="G7" s="6" t="str">
        <f>IF(F7="",IF((('Encodage ALS'!M7-Equations!B$32)*(Equations!E$32-Equations!C$32)/(Equations!D$32-Equations!B$32))+Equations!C$32-'Encodage ALS'!N7&gt;0,IF((('Encodage ALS'!M7-Equations!B$37)*(Equations!E$37-Equations!C$37)/(Equations!D$37-Equations!B$37))+Equations!C$37-'Encodage ALS'!N7&gt;0,"LL","L"),IF((('Encodage ALS'!M7-Equations!B$34)*(Equations!E$34-Equations!C$34)/(Equations!D$34-Equations!B$34))+Equations!C$34-'Encodage ALS'!N7&gt;0,IF((('Encodage ALS'!M7-Equations!B$35)*(Equations!E$35-Equations!C$35)/(Equations!D$35-Equations!B$35))+Equations!C$35-'Encodage ALS'!N7&lt;0,"LLO","LSL"),IF((('Encodage ALS'!M7-Equations!B$33)*(Equations!E$33-Equations!C$33)/(Equations!D$33-Equations!B$33))+Equations!C$33-'Encodage ALS'!N7&gt;0,"LSL",""))),"-")</f>
        <v>-</v>
      </c>
      <c r="H7" s="6" t="str">
        <f>IF(G7="",IF((('Encodage ALS'!M7-Equations!B$27)*(Equations!E$27-Equations!C$27)/(Equations!D$27-Equations!B$27))+Equations!C$27-'Encodage ALS'!N7&gt;0,IF((('Encodage ALS'!M7-Equations!B$28)*(Equations!E$28-Equations!C$28)/(Equations!D$28-Equations!B$28))+Equations!C$28-'Encodage ALS'!N7&gt;0,"ALI",IF((('Encodage ALS'!M7-Equations!B$29)*(Equations!E$29-Equations!C$29)/(Equations!D$29-Equations!B$29))+Equations!C$29-'Encodage ALS'!N7&gt;0,"ALI",IF((('Encodage ALS'!M7-Equations!B$30)*(Equations!E$30-Equations!C$30)/(Equations!D$30-Equations!B$30))+Equations!C$30-'Encodage ALS'!N7&gt;0,"ALI",IF((('Encodage ALS'!M7-Equations!B$31)*(Equations!E$31-Equations!C$31)/(Equations!D$31-Equations!B$31))+Equations!C$31-'Encodage ALS'!N7&gt;0,"ALI","")))),IF((('Encodage ALS'!M7-Equations!B$28)*(Equations!E$28-Equations!C$28)/(Equations!D$28-Equations!B$28))+Equations!C$28-'Encodage ALS'!N7&gt;0,"ALI","")),"-")</f>
        <v>-</v>
      </c>
      <c r="I7" s="6" t="str">
        <f>IF(H7="",IF((('Encodage ALS'!M7-Equations!B$27)*(Equations!E$27-Equations!C$27)/(Equations!D$27-Equations!B$27))+Equations!C$27-'Encodage ALS'!N7&gt;0,IF((('Encodage ALS'!M7-Equations!B$43)*(Equations!E$43-Equations!C$43)/(Equations!D$43-Equations!B$43))+Equations!C$43-'Encodage ALS'!N7&lt;0,IF((('Encodage ALS'!M7-Equations!B$23)*(Equations!E$23-Equations!C$23)/(Equations!D$23-Equations!B$23))+Equations!C$23-'Encodage ALS'!N7&gt;0,"A",IF((('Encodage ALS'!M7-Equations!B$24)*(Equations!E$24-Equations!C$24)/(Equations!D$24-Equations!B$24))+Equations!C$24-'Encodage ALS'!N7&gt;0,"A","AS")),IF((('Encodage ALS'!M7-Equations!B$24)*(Equations!E$24-Equations!C$24)/(Equations!D$24-Equations!B$24))+Equations!C$24-'Encodage ALS'!N7&gt;0,"AL",IF((('Encodage ALS'!M7-Equations!B$25)*(Equations!E$25-Equations!C$25)/(Equations!D$25-Equations!B$25))+Equations!C$25-'Encodage ALS'!N7&gt;0,"AL","AS"))),""),"-")</f>
        <v>-</v>
      </c>
      <c r="J7" s="6" t="str">
        <f>IF(I7="",IF((('Encodage ALS'!M7-Equations!B$26)*(Equations!E$26-Equations!C$26)/(Equations!D$26-Equations!B$26))+Equations!C$26-'Encodage ALS'!N7&gt;0,IF((('Encodage ALS'!M7-Equations!B$22)*(Equations!E$22-Equations!C$22)/(Equations!D$22-Equations!B$22))+Equations!C$22-'Encodage ALS'!N7&gt;0,"ALO",IF((('Encodage ALS'!M7-Equations!B$23)*(Equations!E$23-Equations!C$23)/(Equations!D$23-Equations!B$23))+Equations!C$23-'Encodage ALS'!N7&gt;0,"ALO","ALS")),IF((('Encodage ALS'!M7-Equations!B$21)*(Equations!E$21-Equations!C$21)/(Equations!D$21-Equations!B$21))+Equations!C$21-'Encodage ALS'!N7&gt;0,"ATL",IF((('Encodage ALS'!M7-Equations!B$20)*(Equations!E$20-Equations!C$20)/(Equations!D$20-Equations!B$20))+Equations!C$20-'Encodage ALS'!N7&lt;0,"ATL",IF((('Encodage ALS'!M7-Equations!B$19)*(Equations!E$19-Equations!C$19)/(Equations!D$19-Equations!B$19))+Equations!C$19-'Encodage ALS'!N7&lt;0,"ATL","ALS")))),"-")</f>
        <v>-</v>
      </c>
      <c r="K7" s="23">
        <f t="shared" si="0"/>
      </c>
      <c r="L7" s="23" t="str">
        <f t="shared" si="1"/>
        <v>A</v>
      </c>
      <c r="M7" s="3">
        <f t="shared" si="5"/>
        <v>0</v>
      </c>
      <c r="N7" s="3">
        <f t="shared" si="6"/>
        <v>0</v>
      </c>
      <c r="P7" s="1" t="str">
        <f t="shared" si="2"/>
        <v>-</v>
      </c>
      <c r="Q7" s="1" t="str">
        <f t="shared" si="3"/>
        <v>A</v>
      </c>
      <c r="R7" s="1" t="str">
        <f t="shared" si="4"/>
        <v>-</v>
      </c>
    </row>
    <row r="8" spans="1:18" ht="12.75">
      <c r="A8" s="2">
        <v>5</v>
      </c>
      <c r="B8" s="2"/>
      <c r="C8" s="5"/>
      <c r="D8" s="5"/>
      <c r="E8" s="5"/>
      <c r="F8" s="6" t="str">
        <f>IF((('Encodage ALS'!M8-Equations!B$32)*(Equations!E$32-Equations!C$32)/(Equations!D$32-Equations!B$32))+Equations!C$32-'Encodage ALS'!N8&gt;0,IF((('Encodage ALS'!M8-Equations!B$39)*(Equations!E$39-Equations!C$39)/(Equations!D$39-Equations!B$39))+Equations!C$39-'Encodage ALS'!N8&gt;0,IF((('Encodage ALS'!M8-Equations!B$41)*(Equations!E$41-Equations!C$41)/(Equations!D$41-Equations!B$41))+Equations!C$41-'Encodage ALS'!N8&lt;0,"SA",IF((('Encodage ALS'!M8-Equations!B$42)*(Equations!E$42-Equations!C$42)/(Equations!D$42-Equations!B$42))+Equations!C$42-'Encodage ALS'!N8&gt;0,"S","SL")),IF((('Encodage ALS'!M8-Equations!B$35)*(Equations!E$35-Equations!C$35)/(Equations!D$35-Equations!B$35))+Equations!C$35-'Encodage ALS'!N8&gt;0,IF((('Encodage ALS'!M8-Equations!B$38)*(Equations!E$38-Equations!C$38)/(Equations!D$38-Equations!B$38))+Equations!C$38-'Encodage ALS'!N8&lt;0,"LSL",IF((('Encodage ALS'!M8-Equations!B$40)*(Equations!E$40-Equations!C$40)/(Equations!D$40-Equations!B$40))+Equations!C$40-'Encodage ALS'!N8&gt;0,"LSP","LS")),"")),"")</f>
        <v>S</v>
      </c>
      <c r="G8" s="6" t="str">
        <f>IF(F8="",IF((('Encodage ALS'!M8-Equations!B$32)*(Equations!E$32-Equations!C$32)/(Equations!D$32-Equations!B$32))+Equations!C$32-'Encodage ALS'!N8&gt;0,IF((('Encodage ALS'!M8-Equations!B$37)*(Equations!E$37-Equations!C$37)/(Equations!D$37-Equations!B$37))+Equations!C$37-'Encodage ALS'!N8&gt;0,"LL","L"),IF((('Encodage ALS'!M8-Equations!B$34)*(Equations!E$34-Equations!C$34)/(Equations!D$34-Equations!B$34))+Equations!C$34-'Encodage ALS'!N8&gt;0,IF((('Encodage ALS'!M8-Equations!B$35)*(Equations!E$35-Equations!C$35)/(Equations!D$35-Equations!B$35))+Equations!C$35-'Encodage ALS'!N8&lt;0,"LLO","LSL"),IF((('Encodage ALS'!M8-Equations!B$33)*(Equations!E$33-Equations!C$33)/(Equations!D$33-Equations!B$33))+Equations!C$33-'Encodage ALS'!N8&gt;0,"LSL",""))),"-")</f>
        <v>-</v>
      </c>
      <c r="H8" s="6" t="str">
        <f>IF(G8="",IF((('Encodage ALS'!M8-Equations!B$27)*(Equations!E$27-Equations!C$27)/(Equations!D$27-Equations!B$27))+Equations!C$27-'Encodage ALS'!N8&gt;0,IF((('Encodage ALS'!M8-Equations!B$28)*(Equations!E$28-Equations!C$28)/(Equations!D$28-Equations!B$28))+Equations!C$28-'Encodage ALS'!N8&gt;0,"ALI",IF((('Encodage ALS'!M8-Equations!B$29)*(Equations!E$29-Equations!C$29)/(Equations!D$29-Equations!B$29))+Equations!C$29-'Encodage ALS'!N8&gt;0,"ALI",IF((('Encodage ALS'!M8-Equations!B$30)*(Equations!E$30-Equations!C$30)/(Equations!D$30-Equations!B$30))+Equations!C$30-'Encodage ALS'!N8&gt;0,"ALI",IF((('Encodage ALS'!M8-Equations!B$31)*(Equations!E$31-Equations!C$31)/(Equations!D$31-Equations!B$31))+Equations!C$31-'Encodage ALS'!N8&gt;0,"ALI","")))),IF((('Encodage ALS'!M8-Equations!B$28)*(Equations!E$28-Equations!C$28)/(Equations!D$28-Equations!B$28))+Equations!C$28-'Encodage ALS'!N8&gt;0,"ALI","")),"-")</f>
        <v>-</v>
      </c>
      <c r="I8" s="6" t="str">
        <f>IF(H8="",IF((('Encodage ALS'!M8-Equations!B$27)*(Equations!E$27-Equations!C$27)/(Equations!D$27-Equations!B$27))+Equations!C$27-'Encodage ALS'!N8&gt;0,IF((('Encodage ALS'!M8-Equations!B$43)*(Equations!E$43-Equations!C$43)/(Equations!D$43-Equations!B$43))+Equations!C$43-'Encodage ALS'!N8&lt;0,IF((('Encodage ALS'!M8-Equations!B$23)*(Equations!E$23-Equations!C$23)/(Equations!D$23-Equations!B$23))+Equations!C$23-'Encodage ALS'!N8&gt;0,"A",IF((('Encodage ALS'!M8-Equations!B$24)*(Equations!E$24-Equations!C$24)/(Equations!D$24-Equations!B$24))+Equations!C$24-'Encodage ALS'!N8&gt;0,"A","AS")),IF((('Encodage ALS'!M8-Equations!B$24)*(Equations!E$24-Equations!C$24)/(Equations!D$24-Equations!B$24))+Equations!C$24-'Encodage ALS'!N8&gt;0,"AL",IF((('Encodage ALS'!M8-Equations!B$25)*(Equations!E$25-Equations!C$25)/(Equations!D$25-Equations!B$25))+Equations!C$25-'Encodage ALS'!N8&gt;0,"AL","AS"))),""),"-")</f>
        <v>-</v>
      </c>
      <c r="J8" s="6" t="str">
        <f>IF(I8="",IF((('Encodage ALS'!M8-Equations!B$26)*(Equations!E$26-Equations!C$26)/(Equations!D$26-Equations!B$26))+Equations!C$26-'Encodage ALS'!N8&gt;0,IF((('Encodage ALS'!M8-Equations!B$22)*(Equations!E$22-Equations!C$22)/(Equations!D$22-Equations!B$22))+Equations!C$22-'Encodage ALS'!N8&gt;0,"ALO",IF((('Encodage ALS'!M8-Equations!B$23)*(Equations!E$23-Equations!C$23)/(Equations!D$23-Equations!B$23))+Equations!C$23-'Encodage ALS'!N8&gt;0,"ALO","ALS")),IF((('Encodage ALS'!M8-Equations!B$21)*(Equations!E$21-Equations!C$21)/(Equations!D$21-Equations!B$21))+Equations!C$21-'Encodage ALS'!N8&gt;0,"ATL",IF((('Encodage ALS'!M8-Equations!B$20)*(Equations!E$20-Equations!C$20)/(Equations!D$20-Equations!B$20))+Equations!C$20-'Encodage ALS'!N8&lt;0,"ATL",IF((('Encodage ALS'!M8-Equations!B$19)*(Equations!E$19-Equations!C$19)/(Equations!D$19-Equations!B$19))+Equations!C$19-'Encodage ALS'!N8&lt;0,"ATL","ALS")))),"-")</f>
        <v>-</v>
      </c>
      <c r="K8" s="23">
        <f t="shared" si="0"/>
      </c>
      <c r="L8" s="23" t="str">
        <f t="shared" si="1"/>
        <v>A</v>
      </c>
      <c r="M8" s="3">
        <f t="shared" si="5"/>
        <v>0</v>
      </c>
      <c r="N8" s="3">
        <f t="shared" si="6"/>
        <v>0</v>
      </c>
      <c r="P8" s="1" t="str">
        <f t="shared" si="2"/>
        <v>-</v>
      </c>
      <c r="Q8" s="1" t="str">
        <f t="shared" si="3"/>
        <v>A</v>
      </c>
      <c r="R8" s="1" t="str">
        <f t="shared" si="4"/>
        <v>-</v>
      </c>
    </row>
    <row r="9" spans="1:18" ht="12.75">
      <c r="A9" s="2">
        <v>6</v>
      </c>
      <c r="B9" s="2"/>
      <c r="C9" s="5"/>
      <c r="D9" s="5"/>
      <c r="E9" s="5"/>
      <c r="F9" s="6" t="str">
        <f>IF((('Encodage ALS'!M9-Equations!B$32)*(Equations!E$32-Equations!C$32)/(Equations!D$32-Equations!B$32))+Equations!C$32-'Encodage ALS'!N9&gt;0,IF((('Encodage ALS'!M9-Equations!B$39)*(Equations!E$39-Equations!C$39)/(Equations!D$39-Equations!B$39))+Equations!C$39-'Encodage ALS'!N9&gt;0,IF((('Encodage ALS'!M9-Equations!B$41)*(Equations!E$41-Equations!C$41)/(Equations!D$41-Equations!B$41))+Equations!C$41-'Encodage ALS'!N9&lt;0,"SA",IF((('Encodage ALS'!M9-Equations!B$42)*(Equations!E$42-Equations!C$42)/(Equations!D$42-Equations!B$42))+Equations!C$42-'Encodage ALS'!N9&gt;0,"S","SL")),IF((('Encodage ALS'!M9-Equations!B$35)*(Equations!E$35-Equations!C$35)/(Equations!D$35-Equations!B$35))+Equations!C$35-'Encodage ALS'!N9&gt;0,IF((('Encodage ALS'!M9-Equations!B$38)*(Equations!E$38-Equations!C$38)/(Equations!D$38-Equations!B$38))+Equations!C$38-'Encodage ALS'!N9&lt;0,"LSL",IF((('Encodage ALS'!M9-Equations!B$40)*(Equations!E$40-Equations!C$40)/(Equations!D$40-Equations!B$40))+Equations!C$40-'Encodage ALS'!N9&gt;0,"LSP","LS")),"")),"")</f>
        <v>S</v>
      </c>
      <c r="G9" s="6" t="str">
        <f>IF(F9="",IF((('Encodage ALS'!M9-Equations!B$32)*(Equations!E$32-Equations!C$32)/(Equations!D$32-Equations!B$32))+Equations!C$32-'Encodage ALS'!N9&gt;0,IF((('Encodage ALS'!M9-Equations!B$37)*(Equations!E$37-Equations!C$37)/(Equations!D$37-Equations!B$37))+Equations!C$37-'Encodage ALS'!N9&gt;0,"LL","L"),IF((('Encodage ALS'!M9-Equations!B$34)*(Equations!E$34-Equations!C$34)/(Equations!D$34-Equations!B$34))+Equations!C$34-'Encodage ALS'!N9&gt;0,IF((('Encodage ALS'!M9-Equations!B$35)*(Equations!E$35-Equations!C$35)/(Equations!D$35-Equations!B$35))+Equations!C$35-'Encodage ALS'!N9&lt;0,"LLO","LSL"),IF((('Encodage ALS'!M9-Equations!B$33)*(Equations!E$33-Equations!C$33)/(Equations!D$33-Equations!B$33))+Equations!C$33-'Encodage ALS'!N9&gt;0,"LSL",""))),"-")</f>
        <v>-</v>
      </c>
      <c r="H9" s="6" t="str">
        <f>IF(G9="",IF((('Encodage ALS'!M9-Equations!B$27)*(Equations!E$27-Equations!C$27)/(Equations!D$27-Equations!B$27))+Equations!C$27-'Encodage ALS'!N9&gt;0,IF((('Encodage ALS'!M9-Equations!B$28)*(Equations!E$28-Equations!C$28)/(Equations!D$28-Equations!B$28))+Equations!C$28-'Encodage ALS'!N9&gt;0,"ALI",IF((('Encodage ALS'!M9-Equations!B$29)*(Equations!E$29-Equations!C$29)/(Equations!D$29-Equations!B$29))+Equations!C$29-'Encodage ALS'!N9&gt;0,"ALI",IF((('Encodage ALS'!M9-Equations!B$30)*(Equations!E$30-Equations!C$30)/(Equations!D$30-Equations!B$30))+Equations!C$30-'Encodage ALS'!N9&gt;0,"ALI",IF((('Encodage ALS'!M9-Equations!B$31)*(Equations!E$31-Equations!C$31)/(Equations!D$31-Equations!B$31))+Equations!C$31-'Encodage ALS'!N9&gt;0,"ALI","")))),IF((('Encodage ALS'!M9-Equations!B$28)*(Equations!E$28-Equations!C$28)/(Equations!D$28-Equations!B$28))+Equations!C$28-'Encodage ALS'!N9&gt;0,"ALI","")),"-")</f>
        <v>-</v>
      </c>
      <c r="I9" s="6" t="str">
        <f>IF(H9="",IF((('Encodage ALS'!M9-Equations!B$27)*(Equations!E$27-Equations!C$27)/(Equations!D$27-Equations!B$27))+Equations!C$27-'Encodage ALS'!N9&gt;0,IF((('Encodage ALS'!M9-Equations!B$43)*(Equations!E$43-Equations!C$43)/(Equations!D$43-Equations!B$43))+Equations!C$43-'Encodage ALS'!N9&lt;0,IF((('Encodage ALS'!M9-Equations!B$23)*(Equations!E$23-Equations!C$23)/(Equations!D$23-Equations!B$23))+Equations!C$23-'Encodage ALS'!N9&gt;0,"A",IF((('Encodage ALS'!M9-Equations!B$24)*(Equations!E$24-Equations!C$24)/(Equations!D$24-Equations!B$24))+Equations!C$24-'Encodage ALS'!N9&gt;0,"A","AS")),IF((('Encodage ALS'!M9-Equations!B$24)*(Equations!E$24-Equations!C$24)/(Equations!D$24-Equations!B$24))+Equations!C$24-'Encodage ALS'!N9&gt;0,"AL",IF((('Encodage ALS'!M9-Equations!B$25)*(Equations!E$25-Equations!C$25)/(Equations!D$25-Equations!B$25))+Equations!C$25-'Encodage ALS'!N9&gt;0,"AL","AS"))),""),"-")</f>
        <v>-</v>
      </c>
      <c r="J9" s="6" t="str">
        <f>IF(I9="",IF((('Encodage ALS'!M9-Equations!B$26)*(Equations!E$26-Equations!C$26)/(Equations!D$26-Equations!B$26))+Equations!C$26-'Encodage ALS'!N9&gt;0,IF((('Encodage ALS'!M9-Equations!B$22)*(Equations!E$22-Equations!C$22)/(Equations!D$22-Equations!B$22))+Equations!C$22-'Encodage ALS'!N9&gt;0,"ALO",IF((('Encodage ALS'!M9-Equations!B$23)*(Equations!E$23-Equations!C$23)/(Equations!D$23-Equations!B$23))+Equations!C$23-'Encodage ALS'!N9&gt;0,"ALO","ALS")),IF((('Encodage ALS'!M9-Equations!B$21)*(Equations!E$21-Equations!C$21)/(Equations!D$21-Equations!B$21))+Equations!C$21-'Encodage ALS'!N9&gt;0,"ATL",IF((('Encodage ALS'!M9-Equations!B$20)*(Equations!E$20-Equations!C$20)/(Equations!D$20-Equations!B$20))+Equations!C$20-'Encodage ALS'!N9&lt;0,"ATL",IF((('Encodage ALS'!M9-Equations!B$19)*(Equations!E$19-Equations!C$19)/(Equations!D$19-Equations!B$19))+Equations!C$19-'Encodage ALS'!N9&lt;0,"ATL","ALS")))),"-")</f>
        <v>-</v>
      </c>
      <c r="K9" s="23">
        <f t="shared" si="0"/>
      </c>
      <c r="L9" s="23" t="str">
        <f t="shared" si="1"/>
        <v>A</v>
      </c>
      <c r="M9" s="3">
        <f t="shared" si="5"/>
        <v>0</v>
      </c>
      <c r="N9" s="3">
        <f t="shared" si="6"/>
        <v>0</v>
      </c>
      <c r="P9" s="1" t="str">
        <f t="shared" si="2"/>
        <v>-</v>
      </c>
      <c r="Q9" s="1" t="str">
        <f t="shared" si="3"/>
        <v>A</v>
      </c>
      <c r="R9" s="1" t="str">
        <f t="shared" si="4"/>
        <v>-</v>
      </c>
    </row>
    <row r="10" spans="1:18" ht="12.75">
      <c r="A10" s="2">
        <v>7</v>
      </c>
      <c r="B10" s="2"/>
      <c r="C10" s="5"/>
      <c r="D10" s="5"/>
      <c r="E10" s="5"/>
      <c r="F10" s="6" t="str">
        <f>IF((('Encodage ALS'!M10-Equations!B$32)*(Equations!E$32-Equations!C$32)/(Equations!D$32-Equations!B$32))+Equations!C$32-'Encodage ALS'!N10&gt;0,IF((('Encodage ALS'!M10-Equations!B$39)*(Equations!E$39-Equations!C$39)/(Equations!D$39-Equations!B$39))+Equations!C$39-'Encodage ALS'!N10&gt;0,IF((('Encodage ALS'!M10-Equations!B$41)*(Equations!E$41-Equations!C$41)/(Equations!D$41-Equations!B$41))+Equations!C$41-'Encodage ALS'!N10&lt;0,"SA",IF((('Encodage ALS'!M10-Equations!B$42)*(Equations!E$42-Equations!C$42)/(Equations!D$42-Equations!B$42))+Equations!C$42-'Encodage ALS'!N10&gt;0,"S","SL")),IF((('Encodage ALS'!M10-Equations!B$35)*(Equations!E$35-Equations!C$35)/(Equations!D$35-Equations!B$35))+Equations!C$35-'Encodage ALS'!N10&gt;0,IF((('Encodage ALS'!M10-Equations!B$38)*(Equations!E$38-Equations!C$38)/(Equations!D$38-Equations!B$38))+Equations!C$38-'Encodage ALS'!N10&lt;0,"LSL",IF((('Encodage ALS'!M10-Equations!B$40)*(Equations!E$40-Equations!C$40)/(Equations!D$40-Equations!B$40))+Equations!C$40-'Encodage ALS'!N10&gt;0,"LSP","LS")),"")),"")</f>
        <v>S</v>
      </c>
      <c r="G10" s="6" t="str">
        <f>IF(F10="",IF((('Encodage ALS'!M10-Equations!B$32)*(Equations!E$32-Equations!C$32)/(Equations!D$32-Equations!B$32))+Equations!C$32-'Encodage ALS'!N10&gt;0,IF((('Encodage ALS'!M10-Equations!B$37)*(Equations!E$37-Equations!C$37)/(Equations!D$37-Equations!B$37))+Equations!C$37-'Encodage ALS'!N10&gt;0,"LL","L"),IF((('Encodage ALS'!M10-Equations!B$34)*(Equations!E$34-Equations!C$34)/(Equations!D$34-Equations!B$34))+Equations!C$34-'Encodage ALS'!N10&gt;0,IF((('Encodage ALS'!M10-Equations!B$35)*(Equations!E$35-Equations!C$35)/(Equations!D$35-Equations!B$35))+Equations!C$35-'Encodage ALS'!N10&lt;0,"LLO","LSL"),IF((('Encodage ALS'!M10-Equations!B$33)*(Equations!E$33-Equations!C$33)/(Equations!D$33-Equations!B$33))+Equations!C$33-'Encodage ALS'!N10&gt;0,"LSL",""))),"-")</f>
        <v>-</v>
      </c>
      <c r="H10" s="6" t="str">
        <f>IF(G10="",IF((('Encodage ALS'!M10-Equations!B$27)*(Equations!E$27-Equations!C$27)/(Equations!D$27-Equations!B$27))+Equations!C$27-'Encodage ALS'!N10&gt;0,IF((('Encodage ALS'!M10-Equations!B$28)*(Equations!E$28-Equations!C$28)/(Equations!D$28-Equations!B$28))+Equations!C$28-'Encodage ALS'!N10&gt;0,"ALI",IF((('Encodage ALS'!M10-Equations!B$29)*(Equations!E$29-Equations!C$29)/(Equations!D$29-Equations!B$29))+Equations!C$29-'Encodage ALS'!N10&gt;0,"ALI",IF((('Encodage ALS'!M10-Equations!B$30)*(Equations!E$30-Equations!C$30)/(Equations!D$30-Equations!B$30))+Equations!C$30-'Encodage ALS'!N10&gt;0,"ALI",IF((('Encodage ALS'!M10-Equations!B$31)*(Equations!E$31-Equations!C$31)/(Equations!D$31-Equations!B$31))+Equations!C$31-'Encodage ALS'!N10&gt;0,"ALI","")))),IF((('Encodage ALS'!M10-Equations!B$28)*(Equations!E$28-Equations!C$28)/(Equations!D$28-Equations!B$28))+Equations!C$28-'Encodage ALS'!N10&gt;0,"ALI","")),"-")</f>
        <v>-</v>
      </c>
      <c r="I10" s="6" t="str">
        <f>IF(H10="",IF((('Encodage ALS'!M10-Equations!B$27)*(Equations!E$27-Equations!C$27)/(Equations!D$27-Equations!B$27))+Equations!C$27-'Encodage ALS'!N10&gt;0,IF((('Encodage ALS'!M10-Equations!B$43)*(Equations!E$43-Equations!C$43)/(Equations!D$43-Equations!B$43))+Equations!C$43-'Encodage ALS'!N10&lt;0,IF((('Encodage ALS'!M10-Equations!B$23)*(Equations!E$23-Equations!C$23)/(Equations!D$23-Equations!B$23))+Equations!C$23-'Encodage ALS'!N10&gt;0,"A",IF((('Encodage ALS'!M10-Equations!B$24)*(Equations!E$24-Equations!C$24)/(Equations!D$24-Equations!B$24))+Equations!C$24-'Encodage ALS'!N10&gt;0,"A","AS")),IF((('Encodage ALS'!M10-Equations!B$24)*(Equations!E$24-Equations!C$24)/(Equations!D$24-Equations!B$24))+Equations!C$24-'Encodage ALS'!N10&gt;0,"AL",IF((('Encodage ALS'!M10-Equations!B$25)*(Equations!E$25-Equations!C$25)/(Equations!D$25-Equations!B$25))+Equations!C$25-'Encodage ALS'!N10&gt;0,"AL","AS"))),""),"-")</f>
        <v>-</v>
      </c>
      <c r="J10" s="6" t="str">
        <f>IF(I10="",IF((('Encodage ALS'!M10-Equations!B$26)*(Equations!E$26-Equations!C$26)/(Equations!D$26-Equations!B$26))+Equations!C$26-'Encodage ALS'!N10&gt;0,IF((('Encodage ALS'!M10-Equations!B$22)*(Equations!E$22-Equations!C$22)/(Equations!D$22-Equations!B$22))+Equations!C$22-'Encodage ALS'!N10&gt;0,"ALO",IF((('Encodage ALS'!M10-Equations!B$23)*(Equations!E$23-Equations!C$23)/(Equations!D$23-Equations!B$23))+Equations!C$23-'Encodage ALS'!N10&gt;0,"ALO","ALS")),IF((('Encodage ALS'!M10-Equations!B$21)*(Equations!E$21-Equations!C$21)/(Equations!D$21-Equations!B$21))+Equations!C$21-'Encodage ALS'!N10&gt;0,"ATL",IF((('Encodage ALS'!M10-Equations!B$20)*(Equations!E$20-Equations!C$20)/(Equations!D$20-Equations!B$20))+Equations!C$20-'Encodage ALS'!N10&lt;0,"ATL",IF((('Encodage ALS'!M10-Equations!B$19)*(Equations!E$19-Equations!C$19)/(Equations!D$19-Equations!B$19))+Equations!C$19-'Encodage ALS'!N10&lt;0,"ATL","ALS")))),"-")</f>
        <v>-</v>
      </c>
      <c r="K10" s="23">
        <f t="shared" si="0"/>
      </c>
      <c r="L10" s="23" t="str">
        <f t="shared" si="1"/>
        <v>A</v>
      </c>
      <c r="M10" s="3">
        <f t="shared" si="5"/>
        <v>0</v>
      </c>
      <c r="N10" s="3">
        <f t="shared" si="6"/>
        <v>0</v>
      </c>
      <c r="P10" s="1" t="str">
        <f t="shared" si="2"/>
        <v>-</v>
      </c>
      <c r="Q10" s="1" t="str">
        <f t="shared" si="3"/>
        <v>A</v>
      </c>
      <c r="R10" s="1" t="str">
        <f t="shared" si="4"/>
        <v>-</v>
      </c>
    </row>
    <row r="11" spans="1:18" ht="12.75">
      <c r="A11" s="2">
        <v>8</v>
      </c>
      <c r="B11" s="2"/>
      <c r="C11" s="5"/>
      <c r="D11" s="5"/>
      <c r="E11" s="5"/>
      <c r="F11" s="6" t="str">
        <f>IF((('Encodage ALS'!M11-Equations!B$32)*(Equations!E$32-Equations!C$32)/(Equations!D$32-Equations!B$32))+Equations!C$32-'Encodage ALS'!N11&gt;0,IF((('Encodage ALS'!M11-Equations!B$39)*(Equations!E$39-Equations!C$39)/(Equations!D$39-Equations!B$39))+Equations!C$39-'Encodage ALS'!N11&gt;0,IF((('Encodage ALS'!M11-Equations!B$41)*(Equations!E$41-Equations!C$41)/(Equations!D$41-Equations!B$41))+Equations!C$41-'Encodage ALS'!N11&lt;0,"SA",IF((('Encodage ALS'!M11-Equations!B$42)*(Equations!E$42-Equations!C$42)/(Equations!D$42-Equations!B$42))+Equations!C$42-'Encodage ALS'!N11&gt;0,"S","SL")),IF((('Encodage ALS'!M11-Equations!B$35)*(Equations!E$35-Equations!C$35)/(Equations!D$35-Equations!B$35))+Equations!C$35-'Encodage ALS'!N11&gt;0,IF((('Encodage ALS'!M11-Equations!B$38)*(Equations!E$38-Equations!C$38)/(Equations!D$38-Equations!B$38))+Equations!C$38-'Encodage ALS'!N11&lt;0,"LSL",IF((('Encodage ALS'!M11-Equations!B$40)*(Equations!E$40-Equations!C$40)/(Equations!D$40-Equations!B$40))+Equations!C$40-'Encodage ALS'!N11&gt;0,"LSP","LS")),"")),"")</f>
        <v>S</v>
      </c>
      <c r="G11" s="6" t="str">
        <f>IF(F11="",IF((('Encodage ALS'!M11-Equations!B$32)*(Equations!E$32-Equations!C$32)/(Equations!D$32-Equations!B$32))+Equations!C$32-'Encodage ALS'!N11&gt;0,IF((('Encodage ALS'!M11-Equations!B$37)*(Equations!E$37-Equations!C$37)/(Equations!D$37-Equations!B$37))+Equations!C$37-'Encodage ALS'!N11&gt;0,"LL","L"),IF((('Encodage ALS'!M11-Equations!B$34)*(Equations!E$34-Equations!C$34)/(Equations!D$34-Equations!B$34))+Equations!C$34-'Encodage ALS'!N11&gt;0,IF((('Encodage ALS'!M11-Equations!B$35)*(Equations!E$35-Equations!C$35)/(Equations!D$35-Equations!B$35))+Equations!C$35-'Encodage ALS'!N11&lt;0,"LLO","LSL"),IF((('Encodage ALS'!M11-Equations!B$33)*(Equations!E$33-Equations!C$33)/(Equations!D$33-Equations!B$33))+Equations!C$33-'Encodage ALS'!N11&gt;0,"LSL",""))),"-")</f>
        <v>-</v>
      </c>
      <c r="H11" s="6" t="str">
        <f>IF(G11="",IF((('Encodage ALS'!M11-Equations!B$27)*(Equations!E$27-Equations!C$27)/(Equations!D$27-Equations!B$27))+Equations!C$27-'Encodage ALS'!N11&gt;0,IF((('Encodage ALS'!M11-Equations!B$28)*(Equations!E$28-Equations!C$28)/(Equations!D$28-Equations!B$28))+Equations!C$28-'Encodage ALS'!N11&gt;0,"ALI",IF((('Encodage ALS'!M11-Equations!B$29)*(Equations!E$29-Equations!C$29)/(Equations!D$29-Equations!B$29))+Equations!C$29-'Encodage ALS'!N11&gt;0,"ALI",IF((('Encodage ALS'!M11-Equations!B$30)*(Equations!E$30-Equations!C$30)/(Equations!D$30-Equations!B$30))+Equations!C$30-'Encodage ALS'!N11&gt;0,"ALI",IF((('Encodage ALS'!M11-Equations!B$31)*(Equations!E$31-Equations!C$31)/(Equations!D$31-Equations!B$31))+Equations!C$31-'Encodage ALS'!N11&gt;0,"ALI","")))),IF((('Encodage ALS'!M11-Equations!B$28)*(Equations!E$28-Equations!C$28)/(Equations!D$28-Equations!B$28))+Equations!C$28-'Encodage ALS'!N11&gt;0,"ALI","")),"-")</f>
        <v>-</v>
      </c>
      <c r="I11" s="6" t="str">
        <f>IF(H11="",IF((('Encodage ALS'!M11-Equations!B$27)*(Equations!E$27-Equations!C$27)/(Equations!D$27-Equations!B$27))+Equations!C$27-'Encodage ALS'!N11&gt;0,IF((('Encodage ALS'!M11-Equations!B$43)*(Equations!E$43-Equations!C$43)/(Equations!D$43-Equations!B$43))+Equations!C$43-'Encodage ALS'!N11&lt;0,IF((('Encodage ALS'!M11-Equations!B$23)*(Equations!E$23-Equations!C$23)/(Equations!D$23-Equations!B$23))+Equations!C$23-'Encodage ALS'!N11&gt;0,"A",IF((('Encodage ALS'!M11-Equations!B$24)*(Equations!E$24-Equations!C$24)/(Equations!D$24-Equations!B$24))+Equations!C$24-'Encodage ALS'!N11&gt;0,"A","AS")),IF((('Encodage ALS'!M11-Equations!B$24)*(Equations!E$24-Equations!C$24)/(Equations!D$24-Equations!B$24))+Equations!C$24-'Encodage ALS'!N11&gt;0,"AL",IF((('Encodage ALS'!M11-Equations!B$25)*(Equations!E$25-Equations!C$25)/(Equations!D$25-Equations!B$25))+Equations!C$25-'Encodage ALS'!N11&gt;0,"AL","AS"))),""),"-")</f>
        <v>-</v>
      </c>
      <c r="J11" s="6" t="str">
        <f>IF(I11="",IF((('Encodage ALS'!M11-Equations!B$26)*(Equations!E$26-Equations!C$26)/(Equations!D$26-Equations!B$26))+Equations!C$26-'Encodage ALS'!N11&gt;0,IF((('Encodage ALS'!M11-Equations!B$22)*(Equations!E$22-Equations!C$22)/(Equations!D$22-Equations!B$22))+Equations!C$22-'Encodage ALS'!N11&gt;0,"ALO",IF((('Encodage ALS'!M11-Equations!B$23)*(Equations!E$23-Equations!C$23)/(Equations!D$23-Equations!B$23))+Equations!C$23-'Encodage ALS'!N11&gt;0,"ALO","ALS")),IF((('Encodage ALS'!M11-Equations!B$21)*(Equations!E$21-Equations!C$21)/(Equations!D$21-Equations!B$21))+Equations!C$21-'Encodage ALS'!N11&gt;0,"ATL",IF((('Encodage ALS'!M11-Equations!B$20)*(Equations!E$20-Equations!C$20)/(Equations!D$20-Equations!B$20))+Equations!C$20-'Encodage ALS'!N11&lt;0,"ATL",IF((('Encodage ALS'!M11-Equations!B$19)*(Equations!E$19-Equations!C$19)/(Equations!D$19-Equations!B$19))+Equations!C$19-'Encodage ALS'!N11&lt;0,"ATL","ALS")))),"-")</f>
        <v>-</v>
      </c>
      <c r="K11" s="23">
        <f t="shared" si="0"/>
      </c>
      <c r="L11" s="23" t="str">
        <f t="shared" si="1"/>
        <v>A</v>
      </c>
      <c r="M11" s="3">
        <f t="shared" si="5"/>
        <v>0</v>
      </c>
      <c r="N11" s="3">
        <f t="shared" si="6"/>
        <v>0</v>
      </c>
      <c r="P11" s="1" t="str">
        <f t="shared" si="2"/>
        <v>-</v>
      </c>
      <c r="Q11" s="1" t="str">
        <f t="shared" si="3"/>
        <v>A</v>
      </c>
      <c r="R11" s="1" t="str">
        <f t="shared" si="4"/>
        <v>-</v>
      </c>
    </row>
    <row r="12" spans="1:18" ht="12.75">
      <c r="A12" s="2">
        <v>9</v>
      </c>
      <c r="B12" s="2"/>
      <c r="C12" s="5"/>
      <c r="D12" s="5"/>
      <c r="E12" s="5"/>
      <c r="F12" s="6" t="str">
        <f>IF((('Encodage ALS'!M12-Equations!B$32)*(Equations!E$32-Equations!C$32)/(Equations!D$32-Equations!B$32))+Equations!C$32-'Encodage ALS'!N12&gt;0,IF((('Encodage ALS'!M12-Equations!B$39)*(Equations!E$39-Equations!C$39)/(Equations!D$39-Equations!B$39))+Equations!C$39-'Encodage ALS'!N12&gt;0,IF((('Encodage ALS'!M12-Equations!B$41)*(Equations!E$41-Equations!C$41)/(Equations!D$41-Equations!B$41))+Equations!C$41-'Encodage ALS'!N12&lt;0,"SA",IF((('Encodage ALS'!M12-Equations!B$42)*(Equations!E$42-Equations!C$42)/(Equations!D$42-Equations!B$42))+Equations!C$42-'Encodage ALS'!N12&gt;0,"S","SL")),IF((('Encodage ALS'!M12-Equations!B$35)*(Equations!E$35-Equations!C$35)/(Equations!D$35-Equations!B$35))+Equations!C$35-'Encodage ALS'!N12&gt;0,IF((('Encodage ALS'!M12-Equations!B$38)*(Equations!E$38-Equations!C$38)/(Equations!D$38-Equations!B$38))+Equations!C$38-'Encodage ALS'!N12&lt;0,"LSL",IF((('Encodage ALS'!M12-Equations!B$40)*(Equations!E$40-Equations!C$40)/(Equations!D$40-Equations!B$40))+Equations!C$40-'Encodage ALS'!N12&gt;0,"LSP","LS")),"")),"")</f>
        <v>S</v>
      </c>
      <c r="G12" s="6" t="str">
        <f>IF(F12="",IF((('Encodage ALS'!M12-Equations!B$32)*(Equations!E$32-Equations!C$32)/(Equations!D$32-Equations!B$32))+Equations!C$32-'Encodage ALS'!N12&gt;0,IF((('Encodage ALS'!M12-Equations!B$37)*(Equations!E$37-Equations!C$37)/(Equations!D$37-Equations!B$37))+Equations!C$37-'Encodage ALS'!N12&gt;0,"LL","L"),IF((('Encodage ALS'!M12-Equations!B$34)*(Equations!E$34-Equations!C$34)/(Equations!D$34-Equations!B$34))+Equations!C$34-'Encodage ALS'!N12&gt;0,IF((('Encodage ALS'!M12-Equations!B$35)*(Equations!E$35-Equations!C$35)/(Equations!D$35-Equations!B$35))+Equations!C$35-'Encodage ALS'!N12&lt;0,"LLO","LSL"),IF((('Encodage ALS'!M12-Equations!B$33)*(Equations!E$33-Equations!C$33)/(Equations!D$33-Equations!B$33))+Equations!C$33-'Encodage ALS'!N12&gt;0,"LSL",""))),"-")</f>
        <v>-</v>
      </c>
      <c r="H12" s="6" t="str">
        <f>IF(G12="",IF((('Encodage ALS'!M12-Equations!B$27)*(Equations!E$27-Equations!C$27)/(Equations!D$27-Equations!B$27))+Equations!C$27-'Encodage ALS'!N12&gt;0,IF((('Encodage ALS'!M12-Equations!B$28)*(Equations!E$28-Equations!C$28)/(Equations!D$28-Equations!B$28))+Equations!C$28-'Encodage ALS'!N12&gt;0,"ALI",IF((('Encodage ALS'!M12-Equations!B$29)*(Equations!E$29-Equations!C$29)/(Equations!D$29-Equations!B$29))+Equations!C$29-'Encodage ALS'!N12&gt;0,"ALI",IF((('Encodage ALS'!M12-Equations!B$30)*(Equations!E$30-Equations!C$30)/(Equations!D$30-Equations!B$30))+Equations!C$30-'Encodage ALS'!N12&gt;0,"ALI",IF((('Encodage ALS'!M12-Equations!B$31)*(Equations!E$31-Equations!C$31)/(Equations!D$31-Equations!B$31))+Equations!C$31-'Encodage ALS'!N12&gt;0,"ALI","")))),IF((('Encodage ALS'!M12-Equations!B$28)*(Equations!E$28-Equations!C$28)/(Equations!D$28-Equations!B$28))+Equations!C$28-'Encodage ALS'!N12&gt;0,"ALI","")),"-")</f>
        <v>-</v>
      </c>
      <c r="I12" s="6" t="str">
        <f>IF(H12="",IF((('Encodage ALS'!M12-Equations!B$27)*(Equations!E$27-Equations!C$27)/(Equations!D$27-Equations!B$27))+Equations!C$27-'Encodage ALS'!N12&gt;0,IF((('Encodage ALS'!M12-Equations!B$43)*(Equations!E$43-Equations!C$43)/(Equations!D$43-Equations!B$43))+Equations!C$43-'Encodage ALS'!N12&lt;0,IF((('Encodage ALS'!M12-Equations!B$23)*(Equations!E$23-Equations!C$23)/(Equations!D$23-Equations!B$23))+Equations!C$23-'Encodage ALS'!N12&gt;0,"A",IF((('Encodage ALS'!M12-Equations!B$24)*(Equations!E$24-Equations!C$24)/(Equations!D$24-Equations!B$24))+Equations!C$24-'Encodage ALS'!N12&gt;0,"A","AS")),IF((('Encodage ALS'!M12-Equations!B$24)*(Equations!E$24-Equations!C$24)/(Equations!D$24-Equations!B$24))+Equations!C$24-'Encodage ALS'!N12&gt;0,"AL",IF((('Encodage ALS'!M12-Equations!B$25)*(Equations!E$25-Equations!C$25)/(Equations!D$25-Equations!B$25))+Equations!C$25-'Encodage ALS'!N12&gt;0,"AL","AS"))),""),"-")</f>
        <v>-</v>
      </c>
      <c r="J12" s="6" t="str">
        <f>IF(I12="",IF((('Encodage ALS'!M12-Equations!B$26)*(Equations!E$26-Equations!C$26)/(Equations!D$26-Equations!B$26))+Equations!C$26-'Encodage ALS'!N12&gt;0,IF((('Encodage ALS'!M12-Equations!B$22)*(Equations!E$22-Equations!C$22)/(Equations!D$22-Equations!B$22))+Equations!C$22-'Encodage ALS'!N12&gt;0,"ALO",IF((('Encodage ALS'!M12-Equations!B$23)*(Equations!E$23-Equations!C$23)/(Equations!D$23-Equations!B$23))+Equations!C$23-'Encodage ALS'!N12&gt;0,"ALO","ALS")),IF((('Encodage ALS'!M12-Equations!B$21)*(Equations!E$21-Equations!C$21)/(Equations!D$21-Equations!B$21))+Equations!C$21-'Encodage ALS'!N12&gt;0,"ATL",IF((('Encodage ALS'!M12-Equations!B$20)*(Equations!E$20-Equations!C$20)/(Equations!D$20-Equations!B$20))+Equations!C$20-'Encodage ALS'!N12&lt;0,"ATL",IF((('Encodage ALS'!M12-Equations!B$19)*(Equations!E$19-Equations!C$19)/(Equations!D$19-Equations!B$19))+Equations!C$19-'Encodage ALS'!N12&lt;0,"ATL","ALS")))),"-")</f>
        <v>-</v>
      </c>
      <c r="K12" s="23">
        <f t="shared" si="0"/>
      </c>
      <c r="L12" s="23" t="str">
        <f t="shared" si="1"/>
        <v>A</v>
      </c>
      <c r="M12" s="3">
        <f t="shared" si="5"/>
        <v>0</v>
      </c>
      <c r="N12" s="3">
        <f t="shared" si="6"/>
        <v>0</v>
      </c>
      <c r="P12" s="1" t="str">
        <f t="shared" si="2"/>
        <v>-</v>
      </c>
      <c r="Q12" s="1" t="str">
        <f t="shared" si="3"/>
        <v>A</v>
      </c>
      <c r="R12" s="1" t="str">
        <f t="shared" si="4"/>
        <v>-</v>
      </c>
    </row>
    <row r="13" spans="1:18" ht="12.75">
      <c r="A13" s="2">
        <v>10</v>
      </c>
      <c r="B13" s="2"/>
      <c r="C13" s="5"/>
      <c r="D13" s="5"/>
      <c r="E13" s="5"/>
      <c r="F13" s="6" t="str">
        <f>IF((('Encodage ALS'!M13-Equations!B$32)*(Equations!E$32-Equations!C$32)/(Equations!D$32-Equations!B$32))+Equations!C$32-'Encodage ALS'!N13&gt;0,IF((('Encodage ALS'!M13-Equations!B$39)*(Equations!E$39-Equations!C$39)/(Equations!D$39-Equations!B$39))+Equations!C$39-'Encodage ALS'!N13&gt;0,IF((('Encodage ALS'!M13-Equations!B$41)*(Equations!E$41-Equations!C$41)/(Equations!D$41-Equations!B$41))+Equations!C$41-'Encodage ALS'!N13&lt;0,"SA",IF((('Encodage ALS'!M13-Equations!B$42)*(Equations!E$42-Equations!C$42)/(Equations!D$42-Equations!B$42))+Equations!C$42-'Encodage ALS'!N13&gt;0,"S","SL")),IF((('Encodage ALS'!M13-Equations!B$35)*(Equations!E$35-Equations!C$35)/(Equations!D$35-Equations!B$35))+Equations!C$35-'Encodage ALS'!N13&gt;0,IF((('Encodage ALS'!M13-Equations!B$38)*(Equations!E$38-Equations!C$38)/(Equations!D$38-Equations!B$38))+Equations!C$38-'Encodage ALS'!N13&lt;0,"LSL",IF((('Encodage ALS'!M13-Equations!B$40)*(Equations!E$40-Equations!C$40)/(Equations!D$40-Equations!B$40))+Equations!C$40-'Encodage ALS'!N13&gt;0,"LSP","LS")),"")),"")</f>
        <v>S</v>
      </c>
      <c r="G13" s="6" t="str">
        <f>IF(F13="",IF((('Encodage ALS'!M13-Equations!B$32)*(Equations!E$32-Equations!C$32)/(Equations!D$32-Equations!B$32))+Equations!C$32-'Encodage ALS'!N13&gt;0,IF((('Encodage ALS'!M13-Equations!B$37)*(Equations!E$37-Equations!C$37)/(Equations!D$37-Equations!B$37))+Equations!C$37-'Encodage ALS'!N13&gt;0,"LL","L"),IF((('Encodage ALS'!M13-Equations!B$34)*(Equations!E$34-Equations!C$34)/(Equations!D$34-Equations!B$34))+Equations!C$34-'Encodage ALS'!N13&gt;0,IF((('Encodage ALS'!M13-Equations!B$35)*(Equations!E$35-Equations!C$35)/(Equations!D$35-Equations!B$35))+Equations!C$35-'Encodage ALS'!N13&lt;0,"LLO","LSL"),IF((('Encodage ALS'!M13-Equations!B$33)*(Equations!E$33-Equations!C$33)/(Equations!D$33-Equations!B$33))+Equations!C$33-'Encodage ALS'!N13&gt;0,"LSL",""))),"-")</f>
        <v>-</v>
      </c>
      <c r="H13" s="6" t="str">
        <f>IF(G13="",IF((('Encodage ALS'!M13-Equations!B$27)*(Equations!E$27-Equations!C$27)/(Equations!D$27-Equations!B$27))+Equations!C$27-'Encodage ALS'!N13&gt;0,IF((('Encodage ALS'!M13-Equations!B$28)*(Equations!E$28-Equations!C$28)/(Equations!D$28-Equations!B$28))+Equations!C$28-'Encodage ALS'!N13&gt;0,"ALI",IF((('Encodage ALS'!M13-Equations!B$29)*(Equations!E$29-Equations!C$29)/(Equations!D$29-Equations!B$29))+Equations!C$29-'Encodage ALS'!N13&gt;0,"ALI",IF((('Encodage ALS'!M13-Equations!B$30)*(Equations!E$30-Equations!C$30)/(Equations!D$30-Equations!B$30))+Equations!C$30-'Encodage ALS'!N13&gt;0,"ALI",IF((('Encodage ALS'!M13-Equations!B$31)*(Equations!E$31-Equations!C$31)/(Equations!D$31-Equations!B$31))+Equations!C$31-'Encodage ALS'!N13&gt;0,"ALI","")))),IF((('Encodage ALS'!M13-Equations!B$28)*(Equations!E$28-Equations!C$28)/(Equations!D$28-Equations!B$28))+Equations!C$28-'Encodage ALS'!N13&gt;0,"ALI","")),"-")</f>
        <v>-</v>
      </c>
      <c r="I13" s="6" t="str">
        <f>IF(H13="",IF((('Encodage ALS'!M13-Equations!B$27)*(Equations!E$27-Equations!C$27)/(Equations!D$27-Equations!B$27))+Equations!C$27-'Encodage ALS'!N13&gt;0,IF((('Encodage ALS'!M13-Equations!B$43)*(Equations!E$43-Equations!C$43)/(Equations!D$43-Equations!B$43))+Equations!C$43-'Encodage ALS'!N13&lt;0,IF((('Encodage ALS'!M13-Equations!B$23)*(Equations!E$23-Equations!C$23)/(Equations!D$23-Equations!B$23))+Equations!C$23-'Encodage ALS'!N13&gt;0,"A",IF((('Encodage ALS'!M13-Equations!B$24)*(Equations!E$24-Equations!C$24)/(Equations!D$24-Equations!B$24))+Equations!C$24-'Encodage ALS'!N13&gt;0,"A","AS")),IF((('Encodage ALS'!M13-Equations!B$24)*(Equations!E$24-Equations!C$24)/(Equations!D$24-Equations!B$24))+Equations!C$24-'Encodage ALS'!N13&gt;0,"AL",IF((('Encodage ALS'!M13-Equations!B$25)*(Equations!E$25-Equations!C$25)/(Equations!D$25-Equations!B$25))+Equations!C$25-'Encodage ALS'!N13&gt;0,"AL","AS"))),""),"-")</f>
        <v>-</v>
      </c>
      <c r="J13" s="6" t="str">
        <f>IF(I13="",IF((('Encodage ALS'!M13-Equations!B$26)*(Equations!E$26-Equations!C$26)/(Equations!D$26-Equations!B$26))+Equations!C$26-'Encodage ALS'!N13&gt;0,IF((('Encodage ALS'!M13-Equations!B$22)*(Equations!E$22-Equations!C$22)/(Equations!D$22-Equations!B$22))+Equations!C$22-'Encodage ALS'!N13&gt;0,"ALO",IF((('Encodage ALS'!M13-Equations!B$23)*(Equations!E$23-Equations!C$23)/(Equations!D$23-Equations!B$23))+Equations!C$23-'Encodage ALS'!N13&gt;0,"ALO","ALS")),IF((('Encodage ALS'!M13-Equations!B$21)*(Equations!E$21-Equations!C$21)/(Equations!D$21-Equations!B$21))+Equations!C$21-'Encodage ALS'!N13&gt;0,"ATL",IF((('Encodage ALS'!M13-Equations!B$20)*(Equations!E$20-Equations!C$20)/(Equations!D$20-Equations!B$20))+Equations!C$20-'Encodage ALS'!N13&lt;0,"ATL",IF((('Encodage ALS'!M13-Equations!B$19)*(Equations!E$19-Equations!C$19)/(Equations!D$19-Equations!B$19))+Equations!C$19-'Encodage ALS'!N13&lt;0,"ATL","ALS")))),"-")</f>
        <v>-</v>
      </c>
      <c r="K13" s="23">
        <f t="shared" si="0"/>
      </c>
      <c r="L13" s="23" t="str">
        <f t="shared" si="1"/>
        <v>A</v>
      </c>
      <c r="M13" s="3">
        <f t="shared" si="5"/>
        <v>0</v>
      </c>
      <c r="N13" s="3">
        <f t="shared" si="6"/>
        <v>0</v>
      </c>
      <c r="P13" s="1" t="str">
        <f t="shared" si="2"/>
        <v>-</v>
      </c>
      <c r="Q13" s="1" t="str">
        <f t="shared" si="3"/>
        <v>A</v>
      </c>
      <c r="R13" s="1" t="str">
        <f t="shared" si="4"/>
        <v>-</v>
      </c>
    </row>
    <row r="14" spans="1:18" ht="12.75">
      <c r="A14" s="2">
        <v>11</v>
      </c>
      <c r="B14" s="2"/>
      <c r="C14" s="5"/>
      <c r="D14" s="5"/>
      <c r="E14" s="5"/>
      <c r="F14" s="6" t="str">
        <f>IF((('Encodage ALS'!M14-Equations!B$32)*(Equations!E$32-Equations!C$32)/(Equations!D$32-Equations!B$32))+Equations!C$32-'Encodage ALS'!N14&gt;0,IF((('Encodage ALS'!M14-Equations!B$39)*(Equations!E$39-Equations!C$39)/(Equations!D$39-Equations!B$39))+Equations!C$39-'Encodage ALS'!N14&gt;0,IF((('Encodage ALS'!M14-Equations!B$41)*(Equations!E$41-Equations!C$41)/(Equations!D$41-Equations!B$41))+Equations!C$41-'Encodage ALS'!N14&lt;0,"SA",IF((('Encodage ALS'!M14-Equations!B$42)*(Equations!E$42-Equations!C$42)/(Equations!D$42-Equations!B$42))+Equations!C$42-'Encodage ALS'!N14&gt;0,"S","SL")),IF((('Encodage ALS'!M14-Equations!B$35)*(Equations!E$35-Equations!C$35)/(Equations!D$35-Equations!B$35))+Equations!C$35-'Encodage ALS'!N14&gt;0,IF((('Encodage ALS'!M14-Equations!B$38)*(Equations!E$38-Equations!C$38)/(Equations!D$38-Equations!B$38))+Equations!C$38-'Encodage ALS'!N14&lt;0,"LSL",IF((('Encodage ALS'!M14-Equations!B$40)*(Equations!E$40-Equations!C$40)/(Equations!D$40-Equations!B$40))+Equations!C$40-'Encodage ALS'!N14&gt;0,"LSP","LS")),"")),"")</f>
        <v>S</v>
      </c>
      <c r="G14" s="6" t="str">
        <f>IF(F14="",IF((('Encodage ALS'!M14-Equations!B$32)*(Equations!E$32-Equations!C$32)/(Equations!D$32-Equations!B$32))+Equations!C$32-'Encodage ALS'!N14&gt;0,IF((('Encodage ALS'!M14-Equations!B$37)*(Equations!E$37-Equations!C$37)/(Equations!D$37-Equations!B$37))+Equations!C$37-'Encodage ALS'!N14&gt;0,"LL","L"),IF((('Encodage ALS'!M14-Equations!B$34)*(Equations!E$34-Equations!C$34)/(Equations!D$34-Equations!B$34))+Equations!C$34-'Encodage ALS'!N14&gt;0,IF((('Encodage ALS'!M14-Equations!B$35)*(Equations!E$35-Equations!C$35)/(Equations!D$35-Equations!B$35))+Equations!C$35-'Encodage ALS'!N14&lt;0,"LLO","LSL"),IF((('Encodage ALS'!M14-Equations!B$33)*(Equations!E$33-Equations!C$33)/(Equations!D$33-Equations!B$33))+Equations!C$33-'Encodage ALS'!N14&gt;0,"LSL",""))),"-")</f>
        <v>-</v>
      </c>
      <c r="H14" s="6" t="str">
        <f>IF(G14="",IF((('Encodage ALS'!M14-Equations!B$27)*(Equations!E$27-Equations!C$27)/(Equations!D$27-Equations!B$27))+Equations!C$27-'Encodage ALS'!N14&gt;0,IF((('Encodage ALS'!M14-Equations!B$28)*(Equations!E$28-Equations!C$28)/(Equations!D$28-Equations!B$28))+Equations!C$28-'Encodage ALS'!N14&gt;0,"ALI",IF((('Encodage ALS'!M14-Equations!B$29)*(Equations!E$29-Equations!C$29)/(Equations!D$29-Equations!B$29))+Equations!C$29-'Encodage ALS'!N14&gt;0,"ALI",IF((('Encodage ALS'!M14-Equations!B$30)*(Equations!E$30-Equations!C$30)/(Equations!D$30-Equations!B$30))+Equations!C$30-'Encodage ALS'!N14&gt;0,"ALI",IF((('Encodage ALS'!M14-Equations!B$31)*(Equations!E$31-Equations!C$31)/(Equations!D$31-Equations!B$31))+Equations!C$31-'Encodage ALS'!N14&gt;0,"ALI","")))),IF((('Encodage ALS'!M14-Equations!B$28)*(Equations!E$28-Equations!C$28)/(Equations!D$28-Equations!B$28))+Equations!C$28-'Encodage ALS'!N14&gt;0,"ALI","")),"-")</f>
        <v>-</v>
      </c>
      <c r="I14" s="6" t="str">
        <f>IF(H14="",IF((('Encodage ALS'!M14-Equations!B$27)*(Equations!E$27-Equations!C$27)/(Equations!D$27-Equations!B$27))+Equations!C$27-'Encodage ALS'!N14&gt;0,IF((('Encodage ALS'!M14-Equations!B$43)*(Equations!E$43-Equations!C$43)/(Equations!D$43-Equations!B$43))+Equations!C$43-'Encodage ALS'!N14&lt;0,IF((('Encodage ALS'!M14-Equations!B$23)*(Equations!E$23-Equations!C$23)/(Equations!D$23-Equations!B$23))+Equations!C$23-'Encodage ALS'!N14&gt;0,"A",IF((('Encodage ALS'!M14-Equations!B$24)*(Equations!E$24-Equations!C$24)/(Equations!D$24-Equations!B$24))+Equations!C$24-'Encodage ALS'!N14&gt;0,"A","AS")),IF((('Encodage ALS'!M14-Equations!B$24)*(Equations!E$24-Equations!C$24)/(Equations!D$24-Equations!B$24))+Equations!C$24-'Encodage ALS'!N14&gt;0,"AL",IF((('Encodage ALS'!M14-Equations!B$25)*(Equations!E$25-Equations!C$25)/(Equations!D$25-Equations!B$25))+Equations!C$25-'Encodage ALS'!N14&gt;0,"AL","AS"))),""),"-")</f>
        <v>-</v>
      </c>
      <c r="J14" s="6" t="str">
        <f>IF(I14="",IF((('Encodage ALS'!M14-Equations!B$26)*(Equations!E$26-Equations!C$26)/(Equations!D$26-Equations!B$26))+Equations!C$26-'Encodage ALS'!N14&gt;0,IF((('Encodage ALS'!M14-Equations!B$22)*(Equations!E$22-Equations!C$22)/(Equations!D$22-Equations!B$22))+Equations!C$22-'Encodage ALS'!N14&gt;0,"ALO",IF((('Encodage ALS'!M14-Equations!B$23)*(Equations!E$23-Equations!C$23)/(Equations!D$23-Equations!B$23))+Equations!C$23-'Encodage ALS'!N14&gt;0,"ALO","ALS")),IF((('Encodage ALS'!M14-Equations!B$21)*(Equations!E$21-Equations!C$21)/(Equations!D$21-Equations!B$21))+Equations!C$21-'Encodage ALS'!N14&gt;0,"ATL",IF((('Encodage ALS'!M14-Equations!B$20)*(Equations!E$20-Equations!C$20)/(Equations!D$20-Equations!B$20))+Equations!C$20-'Encodage ALS'!N14&lt;0,"ATL",IF((('Encodage ALS'!M14-Equations!B$19)*(Equations!E$19-Equations!C$19)/(Equations!D$19-Equations!B$19))+Equations!C$19-'Encodage ALS'!N14&lt;0,"ATL","ALS")))),"-")</f>
        <v>-</v>
      </c>
      <c r="K14" s="23">
        <f t="shared" si="0"/>
      </c>
      <c r="L14" s="23" t="str">
        <f t="shared" si="1"/>
        <v>A</v>
      </c>
      <c r="M14" s="3">
        <f t="shared" si="5"/>
        <v>0</v>
      </c>
      <c r="N14" s="3">
        <f t="shared" si="6"/>
        <v>0</v>
      </c>
      <c r="P14" s="1" t="str">
        <f t="shared" si="2"/>
        <v>-</v>
      </c>
      <c r="Q14" s="1" t="str">
        <f t="shared" si="3"/>
        <v>A</v>
      </c>
      <c r="R14" s="1" t="str">
        <f t="shared" si="4"/>
        <v>-</v>
      </c>
    </row>
    <row r="15" spans="1:18" ht="12.75">
      <c r="A15" s="2">
        <v>12</v>
      </c>
      <c r="B15" s="2"/>
      <c r="C15" s="5"/>
      <c r="D15" s="5"/>
      <c r="E15" s="5"/>
      <c r="F15" s="6" t="str">
        <f>IF((('Encodage ALS'!M15-Equations!B$32)*(Equations!E$32-Equations!C$32)/(Equations!D$32-Equations!B$32))+Equations!C$32-'Encodage ALS'!N15&gt;0,IF((('Encodage ALS'!M15-Equations!B$39)*(Equations!E$39-Equations!C$39)/(Equations!D$39-Equations!B$39))+Equations!C$39-'Encodage ALS'!N15&gt;0,IF((('Encodage ALS'!M15-Equations!B$41)*(Equations!E$41-Equations!C$41)/(Equations!D$41-Equations!B$41))+Equations!C$41-'Encodage ALS'!N15&lt;0,"SA",IF((('Encodage ALS'!M15-Equations!B$42)*(Equations!E$42-Equations!C$42)/(Equations!D$42-Equations!B$42))+Equations!C$42-'Encodage ALS'!N15&gt;0,"S","SL")),IF((('Encodage ALS'!M15-Equations!B$35)*(Equations!E$35-Equations!C$35)/(Equations!D$35-Equations!B$35))+Equations!C$35-'Encodage ALS'!N15&gt;0,IF((('Encodage ALS'!M15-Equations!B$38)*(Equations!E$38-Equations!C$38)/(Equations!D$38-Equations!B$38))+Equations!C$38-'Encodage ALS'!N15&lt;0,"LSL",IF((('Encodage ALS'!M15-Equations!B$40)*(Equations!E$40-Equations!C$40)/(Equations!D$40-Equations!B$40))+Equations!C$40-'Encodage ALS'!N15&gt;0,"LSP","LS")),"")),"")</f>
        <v>S</v>
      </c>
      <c r="G15" s="6" t="str">
        <f>IF(F15="",IF((('Encodage ALS'!M15-Equations!B$32)*(Equations!E$32-Equations!C$32)/(Equations!D$32-Equations!B$32))+Equations!C$32-'Encodage ALS'!N15&gt;0,IF((('Encodage ALS'!M15-Equations!B$37)*(Equations!E$37-Equations!C$37)/(Equations!D$37-Equations!B$37))+Equations!C$37-'Encodage ALS'!N15&gt;0,"LL","L"),IF((('Encodage ALS'!M15-Equations!B$34)*(Equations!E$34-Equations!C$34)/(Equations!D$34-Equations!B$34))+Equations!C$34-'Encodage ALS'!N15&gt;0,IF((('Encodage ALS'!M15-Equations!B$35)*(Equations!E$35-Equations!C$35)/(Equations!D$35-Equations!B$35))+Equations!C$35-'Encodage ALS'!N15&lt;0,"LLO","LSL"),IF((('Encodage ALS'!M15-Equations!B$33)*(Equations!E$33-Equations!C$33)/(Equations!D$33-Equations!B$33))+Equations!C$33-'Encodage ALS'!N15&gt;0,"LSL",""))),"-")</f>
        <v>-</v>
      </c>
      <c r="H15" s="6" t="str">
        <f>IF(G15="",IF((('Encodage ALS'!M15-Equations!B$27)*(Equations!E$27-Equations!C$27)/(Equations!D$27-Equations!B$27))+Equations!C$27-'Encodage ALS'!N15&gt;0,IF((('Encodage ALS'!M15-Equations!B$28)*(Equations!E$28-Equations!C$28)/(Equations!D$28-Equations!B$28))+Equations!C$28-'Encodage ALS'!N15&gt;0,"ALI",IF((('Encodage ALS'!M15-Equations!B$29)*(Equations!E$29-Equations!C$29)/(Equations!D$29-Equations!B$29))+Equations!C$29-'Encodage ALS'!N15&gt;0,"ALI",IF((('Encodage ALS'!M15-Equations!B$30)*(Equations!E$30-Equations!C$30)/(Equations!D$30-Equations!B$30))+Equations!C$30-'Encodage ALS'!N15&gt;0,"ALI",IF((('Encodage ALS'!M15-Equations!B$31)*(Equations!E$31-Equations!C$31)/(Equations!D$31-Equations!B$31))+Equations!C$31-'Encodage ALS'!N15&gt;0,"ALI","")))),IF((('Encodage ALS'!M15-Equations!B$28)*(Equations!E$28-Equations!C$28)/(Equations!D$28-Equations!B$28))+Equations!C$28-'Encodage ALS'!N15&gt;0,"ALI","")),"-")</f>
        <v>-</v>
      </c>
      <c r="I15" s="6" t="str">
        <f>IF(H15="",IF((('Encodage ALS'!M15-Equations!B$27)*(Equations!E$27-Equations!C$27)/(Equations!D$27-Equations!B$27))+Equations!C$27-'Encodage ALS'!N15&gt;0,IF((('Encodage ALS'!M15-Equations!B$43)*(Equations!E$43-Equations!C$43)/(Equations!D$43-Equations!B$43))+Equations!C$43-'Encodage ALS'!N15&lt;0,IF((('Encodage ALS'!M15-Equations!B$23)*(Equations!E$23-Equations!C$23)/(Equations!D$23-Equations!B$23))+Equations!C$23-'Encodage ALS'!N15&gt;0,"A",IF((('Encodage ALS'!M15-Equations!B$24)*(Equations!E$24-Equations!C$24)/(Equations!D$24-Equations!B$24))+Equations!C$24-'Encodage ALS'!N15&gt;0,"A","AS")),IF((('Encodage ALS'!M15-Equations!B$24)*(Equations!E$24-Equations!C$24)/(Equations!D$24-Equations!B$24))+Equations!C$24-'Encodage ALS'!N15&gt;0,"AL",IF((('Encodage ALS'!M15-Equations!B$25)*(Equations!E$25-Equations!C$25)/(Equations!D$25-Equations!B$25))+Equations!C$25-'Encodage ALS'!N15&gt;0,"AL","AS"))),""),"-")</f>
        <v>-</v>
      </c>
      <c r="J15" s="6" t="str">
        <f>IF(I15="",IF((('Encodage ALS'!M15-Equations!B$26)*(Equations!E$26-Equations!C$26)/(Equations!D$26-Equations!B$26))+Equations!C$26-'Encodage ALS'!N15&gt;0,IF((('Encodage ALS'!M15-Equations!B$22)*(Equations!E$22-Equations!C$22)/(Equations!D$22-Equations!B$22))+Equations!C$22-'Encodage ALS'!N15&gt;0,"ALO",IF((('Encodage ALS'!M15-Equations!B$23)*(Equations!E$23-Equations!C$23)/(Equations!D$23-Equations!B$23))+Equations!C$23-'Encodage ALS'!N15&gt;0,"ALO","ALS")),IF((('Encodage ALS'!M15-Equations!B$21)*(Equations!E$21-Equations!C$21)/(Equations!D$21-Equations!B$21))+Equations!C$21-'Encodage ALS'!N15&gt;0,"ATL",IF((('Encodage ALS'!M15-Equations!B$20)*(Equations!E$20-Equations!C$20)/(Equations!D$20-Equations!B$20))+Equations!C$20-'Encodage ALS'!N15&lt;0,"ATL",IF((('Encodage ALS'!M15-Equations!B$19)*(Equations!E$19-Equations!C$19)/(Equations!D$19-Equations!B$19))+Equations!C$19-'Encodage ALS'!N15&lt;0,"ATL","ALS")))),"-")</f>
        <v>-</v>
      </c>
      <c r="K15" s="23">
        <f t="shared" si="0"/>
      </c>
      <c r="L15" s="23" t="str">
        <f t="shared" si="1"/>
        <v>A</v>
      </c>
      <c r="M15" s="3">
        <f t="shared" si="5"/>
        <v>0</v>
      </c>
      <c r="N15" s="3">
        <f t="shared" si="6"/>
        <v>0</v>
      </c>
      <c r="P15" s="1" t="str">
        <f t="shared" si="2"/>
        <v>-</v>
      </c>
      <c r="Q15" s="1" t="str">
        <f t="shared" si="3"/>
        <v>A</v>
      </c>
      <c r="R15" s="1" t="str">
        <f t="shared" si="4"/>
        <v>-</v>
      </c>
    </row>
    <row r="16" spans="1:18" ht="12.75">
      <c r="A16" s="2">
        <v>13</v>
      </c>
      <c r="B16" s="2"/>
      <c r="C16" s="5"/>
      <c r="D16" s="5"/>
      <c r="E16" s="5"/>
      <c r="F16" s="6" t="str">
        <f>IF((('Encodage ALS'!M16-Equations!B$32)*(Equations!E$32-Equations!C$32)/(Equations!D$32-Equations!B$32))+Equations!C$32-'Encodage ALS'!N16&gt;0,IF((('Encodage ALS'!M16-Equations!B$39)*(Equations!E$39-Equations!C$39)/(Equations!D$39-Equations!B$39))+Equations!C$39-'Encodage ALS'!N16&gt;0,IF((('Encodage ALS'!M16-Equations!B$41)*(Equations!E$41-Equations!C$41)/(Equations!D$41-Equations!B$41))+Equations!C$41-'Encodage ALS'!N16&lt;0,"SA",IF((('Encodage ALS'!M16-Equations!B$42)*(Equations!E$42-Equations!C$42)/(Equations!D$42-Equations!B$42))+Equations!C$42-'Encodage ALS'!N16&gt;0,"S","SL")),IF((('Encodage ALS'!M16-Equations!B$35)*(Equations!E$35-Equations!C$35)/(Equations!D$35-Equations!B$35))+Equations!C$35-'Encodage ALS'!N16&gt;0,IF((('Encodage ALS'!M16-Equations!B$38)*(Equations!E$38-Equations!C$38)/(Equations!D$38-Equations!B$38))+Equations!C$38-'Encodage ALS'!N16&lt;0,"LSL",IF((('Encodage ALS'!M16-Equations!B$40)*(Equations!E$40-Equations!C$40)/(Equations!D$40-Equations!B$40))+Equations!C$40-'Encodage ALS'!N16&gt;0,"LSP","LS")),"")),"")</f>
        <v>S</v>
      </c>
      <c r="G16" s="6" t="str">
        <f>IF(F16="",IF((('Encodage ALS'!M16-Equations!B$32)*(Equations!E$32-Equations!C$32)/(Equations!D$32-Equations!B$32))+Equations!C$32-'Encodage ALS'!N16&gt;0,IF((('Encodage ALS'!M16-Equations!B$37)*(Equations!E$37-Equations!C$37)/(Equations!D$37-Equations!B$37))+Equations!C$37-'Encodage ALS'!N16&gt;0,"LL","L"),IF((('Encodage ALS'!M16-Equations!B$34)*(Equations!E$34-Equations!C$34)/(Equations!D$34-Equations!B$34))+Equations!C$34-'Encodage ALS'!N16&gt;0,IF((('Encodage ALS'!M16-Equations!B$35)*(Equations!E$35-Equations!C$35)/(Equations!D$35-Equations!B$35))+Equations!C$35-'Encodage ALS'!N16&lt;0,"LLO","LSL"),IF((('Encodage ALS'!M16-Equations!B$33)*(Equations!E$33-Equations!C$33)/(Equations!D$33-Equations!B$33))+Equations!C$33-'Encodage ALS'!N16&gt;0,"LSL",""))),"-")</f>
        <v>-</v>
      </c>
      <c r="H16" s="6" t="str">
        <f>IF(G16="",IF((('Encodage ALS'!M16-Equations!B$27)*(Equations!E$27-Equations!C$27)/(Equations!D$27-Equations!B$27))+Equations!C$27-'Encodage ALS'!N16&gt;0,IF((('Encodage ALS'!M16-Equations!B$28)*(Equations!E$28-Equations!C$28)/(Equations!D$28-Equations!B$28))+Equations!C$28-'Encodage ALS'!N16&gt;0,"ALI",IF((('Encodage ALS'!M16-Equations!B$29)*(Equations!E$29-Equations!C$29)/(Equations!D$29-Equations!B$29))+Equations!C$29-'Encodage ALS'!N16&gt;0,"ALI",IF((('Encodage ALS'!M16-Equations!B$30)*(Equations!E$30-Equations!C$30)/(Equations!D$30-Equations!B$30))+Equations!C$30-'Encodage ALS'!N16&gt;0,"ALI",IF((('Encodage ALS'!M16-Equations!B$31)*(Equations!E$31-Equations!C$31)/(Equations!D$31-Equations!B$31))+Equations!C$31-'Encodage ALS'!N16&gt;0,"ALI","")))),IF((('Encodage ALS'!M16-Equations!B$28)*(Equations!E$28-Equations!C$28)/(Equations!D$28-Equations!B$28))+Equations!C$28-'Encodage ALS'!N16&gt;0,"ALI","")),"-")</f>
        <v>-</v>
      </c>
      <c r="I16" s="6" t="str">
        <f>IF(H16="",IF((('Encodage ALS'!M16-Equations!B$27)*(Equations!E$27-Equations!C$27)/(Equations!D$27-Equations!B$27))+Equations!C$27-'Encodage ALS'!N16&gt;0,IF((('Encodage ALS'!M16-Equations!B$43)*(Equations!E$43-Equations!C$43)/(Equations!D$43-Equations!B$43))+Equations!C$43-'Encodage ALS'!N16&lt;0,IF((('Encodage ALS'!M16-Equations!B$23)*(Equations!E$23-Equations!C$23)/(Equations!D$23-Equations!B$23))+Equations!C$23-'Encodage ALS'!N16&gt;0,"A",IF((('Encodage ALS'!M16-Equations!B$24)*(Equations!E$24-Equations!C$24)/(Equations!D$24-Equations!B$24))+Equations!C$24-'Encodage ALS'!N16&gt;0,"A","AS")),IF((('Encodage ALS'!M16-Equations!B$24)*(Equations!E$24-Equations!C$24)/(Equations!D$24-Equations!B$24))+Equations!C$24-'Encodage ALS'!N16&gt;0,"AL",IF((('Encodage ALS'!M16-Equations!B$25)*(Equations!E$25-Equations!C$25)/(Equations!D$25-Equations!B$25))+Equations!C$25-'Encodage ALS'!N16&gt;0,"AL","AS"))),""),"-")</f>
        <v>-</v>
      </c>
      <c r="J16" s="6" t="str">
        <f>IF(I16="",IF((('Encodage ALS'!M16-Equations!B$26)*(Equations!E$26-Equations!C$26)/(Equations!D$26-Equations!B$26))+Equations!C$26-'Encodage ALS'!N16&gt;0,IF((('Encodage ALS'!M16-Equations!B$22)*(Equations!E$22-Equations!C$22)/(Equations!D$22-Equations!B$22))+Equations!C$22-'Encodage ALS'!N16&gt;0,"ALO",IF((('Encodage ALS'!M16-Equations!B$23)*(Equations!E$23-Equations!C$23)/(Equations!D$23-Equations!B$23))+Equations!C$23-'Encodage ALS'!N16&gt;0,"ALO","ALS")),IF((('Encodage ALS'!M16-Equations!B$21)*(Equations!E$21-Equations!C$21)/(Equations!D$21-Equations!B$21))+Equations!C$21-'Encodage ALS'!N16&gt;0,"ATL",IF((('Encodage ALS'!M16-Equations!B$20)*(Equations!E$20-Equations!C$20)/(Equations!D$20-Equations!B$20))+Equations!C$20-'Encodage ALS'!N16&lt;0,"ATL",IF((('Encodage ALS'!M16-Equations!B$19)*(Equations!E$19-Equations!C$19)/(Equations!D$19-Equations!B$19))+Equations!C$19-'Encodage ALS'!N16&lt;0,"ATL","ALS")))),"-")</f>
        <v>-</v>
      </c>
      <c r="K16" s="23">
        <f t="shared" si="0"/>
      </c>
      <c r="L16" s="23" t="str">
        <f t="shared" si="1"/>
        <v>A</v>
      </c>
      <c r="M16" s="3">
        <f aca="true" t="shared" si="7" ref="M16:M53">D16+C16/2</f>
        <v>0</v>
      </c>
      <c r="N16" s="3">
        <f aca="true" t="shared" si="8" ref="N16:N53">C16*COS(PI()/6)</f>
        <v>0</v>
      </c>
      <c r="P16" s="1" t="str">
        <f t="shared" si="2"/>
        <v>-</v>
      </c>
      <c r="Q16" s="1" t="str">
        <f t="shared" si="3"/>
        <v>A</v>
      </c>
      <c r="R16" s="1" t="str">
        <f t="shared" si="4"/>
        <v>-</v>
      </c>
    </row>
    <row r="17" spans="1:18" ht="12.75">
      <c r="A17" s="2">
        <v>14</v>
      </c>
      <c r="B17" s="2"/>
      <c r="C17" s="5"/>
      <c r="D17" s="5"/>
      <c r="E17" s="5"/>
      <c r="F17" s="6" t="str">
        <f>IF((('Encodage ALS'!M17-Equations!B$32)*(Equations!E$32-Equations!C$32)/(Equations!D$32-Equations!B$32))+Equations!C$32-'Encodage ALS'!N17&gt;0,IF((('Encodage ALS'!M17-Equations!B$39)*(Equations!E$39-Equations!C$39)/(Equations!D$39-Equations!B$39))+Equations!C$39-'Encodage ALS'!N17&gt;0,IF((('Encodage ALS'!M17-Equations!B$41)*(Equations!E$41-Equations!C$41)/(Equations!D$41-Equations!B$41))+Equations!C$41-'Encodage ALS'!N17&lt;0,"SA",IF((('Encodage ALS'!M17-Equations!B$42)*(Equations!E$42-Equations!C$42)/(Equations!D$42-Equations!B$42))+Equations!C$42-'Encodage ALS'!N17&gt;0,"S","SL")),IF((('Encodage ALS'!M17-Equations!B$35)*(Equations!E$35-Equations!C$35)/(Equations!D$35-Equations!B$35))+Equations!C$35-'Encodage ALS'!N17&gt;0,IF((('Encodage ALS'!M17-Equations!B$38)*(Equations!E$38-Equations!C$38)/(Equations!D$38-Equations!B$38))+Equations!C$38-'Encodage ALS'!N17&lt;0,"LSL",IF((('Encodage ALS'!M17-Equations!B$40)*(Equations!E$40-Equations!C$40)/(Equations!D$40-Equations!B$40))+Equations!C$40-'Encodage ALS'!N17&gt;0,"LSP","LS")),"")),"")</f>
        <v>S</v>
      </c>
      <c r="G17" s="6" t="str">
        <f>IF(F17="",IF((('Encodage ALS'!M17-Equations!B$32)*(Equations!E$32-Equations!C$32)/(Equations!D$32-Equations!B$32))+Equations!C$32-'Encodage ALS'!N17&gt;0,IF((('Encodage ALS'!M17-Equations!B$37)*(Equations!E$37-Equations!C$37)/(Equations!D$37-Equations!B$37))+Equations!C$37-'Encodage ALS'!N17&gt;0,"LL","L"),IF((('Encodage ALS'!M17-Equations!B$34)*(Equations!E$34-Equations!C$34)/(Equations!D$34-Equations!B$34))+Equations!C$34-'Encodage ALS'!N17&gt;0,IF((('Encodage ALS'!M17-Equations!B$35)*(Equations!E$35-Equations!C$35)/(Equations!D$35-Equations!B$35))+Equations!C$35-'Encodage ALS'!N17&lt;0,"LLO","LSL"),IF((('Encodage ALS'!M17-Equations!B$33)*(Equations!E$33-Equations!C$33)/(Equations!D$33-Equations!B$33))+Equations!C$33-'Encodage ALS'!N17&gt;0,"LSL",""))),"-")</f>
        <v>-</v>
      </c>
      <c r="H17" s="6" t="str">
        <f>IF(G17="",IF((('Encodage ALS'!M17-Equations!B$27)*(Equations!E$27-Equations!C$27)/(Equations!D$27-Equations!B$27))+Equations!C$27-'Encodage ALS'!N17&gt;0,IF((('Encodage ALS'!M17-Equations!B$28)*(Equations!E$28-Equations!C$28)/(Equations!D$28-Equations!B$28))+Equations!C$28-'Encodage ALS'!N17&gt;0,"ALI",IF((('Encodage ALS'!M17-Equations!B$29)*(Equations!E$29-Equations!C$29)/(Equations!D$29-Equations!B$29))+Equations!C$29-'Encodage ALS'!N17&gt;0,"ALI",IF((('Encodage ALS'!M17-Equations!B$30)*(Equations!E$30-Equations!C$30)/(Equations!D$30-Equations!B$30))+Equations!C$30-'Encodage ALS'!N17&gt;0,"ALI",IF((('Encodage ALS'!M17-Equations!B$31)*(Equations!E$31-Equations!C$31)/(Equations!D$31-Equations!B$31))+Equations!C$31-'Encodage ALS'!N17&gt;0,"ALI","")))),IF((('Encodage ALS'!M17-Equations!B$28)*(Equations!E$28-Equations!C$28)/(Equations!D$28-Equations!B$28))+Equations!C$28-'Encodage ALS'!N17&gt;0,"ALI","")),"-")</f>
        <v>-</v>
      </c>
      <c r="I17" s="6" t="str">
        <f>IF(H17="",IF((('Encodage ALS'!M17-Equations!B$27)*(Equations!E$27-Equations!C$27)/(Equations!D$27-Equations!B$27))+Equations!C$27-'Encodage ALS'!N17&gt;0,IF((('Encodage ALS'!M17-Equations!B$43)*(Equations!E$43-Equations!C$43)/(Equations!D$43-Equations!B$43))+Equations!C$43-'Encodage ALS'!N17&lt;0,IF((('Encodage ALS'!M17-Equations!B$23)*(Equations!E$23-Equations!C$23)/(Equations!D$23-Equations!B$23))+Equations!C$23-'Encodage ALS'!N17&gt;0,"A",IF((('Encodage ALS'!M17-Equations!B$24)*(Equations!E$24-Equations!C$24)/(Equations!D$24-Equations!B$24))+Equations!C$24-'Encodage ALS'!N17&gt;0,"A","AS")),IF((('Encodage ALS'!M17-Equations!B$24)*(Equations!E$24-Equations!C$24)/(Equations!D$24-Equations!B$24))+Equations!C$24-'Encodage ALS'!N17&gt;0,"AL",IF((('Encodage ALS'!M17-Equations!B$25)*(Equations!E$25-Equations!C$25)/(Equations!D$25-Equations!B$25))+Equations!C$25-'Encodage ALS'!N17&gt;0,"AL","AS"))),""),"-")</f>
        <v>-</v>
      </c>
      <c r="J17" s="6" t="str">
        <f>IF(I17="",IF((('Encodage ALS'!M17-Equations!B$26)*(Equations!E$26-Equations!C$26)/(Equations!D$26-Equations!B$26))+Equations!C$26-'Encodage ALS'!N17&gt;0,IF((('Encodage ALS'!M17-Equations!B$22)*(Equations!E$22-Equations!C$22)/(Equations!D$22-Equations!B$22))+Equations!C$22-'Encodage ALS'!N17&gt;0,"ALO",IF((('Encodage ALS'!M17-Equations!B$23)*(Equations!E$23-Equations!C$23)/(Equations!D$23-Equations!B$23))+Equations!C$23-'Encodage ALS'!N17&gt;0,"ALO","ALS")),IF((('Encodage ALS'!M17-Equations!B$21)*(Equations!E$21-Equations!C$21)/(Equations!D$21-Equations!B$21))+Equations!C$21-'Encodage ALS'!N17&gt;0,"ATL",IF((('Encodage ALS'!M17-Equations!B$20)*(Equations!E$20-Equations!C$20)/(Equations!D$20-Equations!B$20))+Equations!C$20-'Encodage ALS'!N17&lt;0,"ATL",IF((('Encodage ALS'!M17-Equations!B$19)*(Equations!E$19-Equations!C$19)/(Equations!D$19-Equations!B$19))+Equations!C$19-'Encodage ALS'!N17&lt;0,"ATL","ALS")))),"-")</f>
        <v>-</v>
      </c>
      <c r="K17" s="23">
        <f t="shared" si="0"/>
      </c>
      <c r="L17" s="23" t="str">
        <f t="shared" si="1"/>
        <v>A</v>
      </c>
      <c r="M17" s="3">
        <f t="shared" si="7"/>
        <v>0</v>
      </c>
      <c r="N17" s="3">
        <f t="shared" si="8"/>
        <v>0</v>
      </c>
      <c r="P17" s="1" t="str">
        <f t="shared" si="2"/>
        <v>-</v>
      </c>
      <c r="Q17" s="1" t="str">
        <f t="shared" si="3"/>
        <v>A</v>
      </c>
      <c r="R17" s="1" t="str">
        <f t="shared" si="4"/>
        <v>-</v>
      </c>
    </row>
    <row r="18" spans="1:18" ht="12.75">
      <c r="A18" s="2">
        <v>15</v>
      </c>
      <c r="B18" s="2"/>
      <c r="C18" s="5"/>
      <c r="D18" s="5"/>
      <c r="E18" s="5"/>
      <c r="F18" s="6" t="str">
        <f>IF((('Encodage ALS'!M18-Equations!B$32)*(Equations!E$32-Equations!C$32)/(Equations!D$32-Equations!B$32))+Equations!C$32-'Encodage ALS'!N18&gt;0,IF((('Encodage ALS'!M18-Equations!B$39)*(Equations!E$39-Equations!C$39)/(Equations!D$39-Equations!B$39))+Equations!C$39-'Encodage ALS'!N18&gt;0,IF((('Encodage ALS'!M18-Equations!B$41)*(Equations!E$41-Equations!C$41)/(Equations!D$41-Equations!B$41))+Equations!C$41-'Encodage ALS'!N18&lt;0,"SA",IF((('Encodage ALS'!M18-Equations!B$42)*(Equations!E$42-Equations!C$42)/(Equations!D$42-Equations!B$42))+Equations!C$42-'Encodage ALS'!N18&gt;0,"S","SL")),IF((('Encodage ALS'!M18-Equations!B$35)*(Equations!E$35-Equations!C$35)/(Equations!D$35-Equations!B$35))+Equations!C$35-'Encodage ALS'!N18&gt;0,IF((('Encodage ALS'!M18-Equations!B$38)*(Equations!E$38-Equations!C$38)/(Equations!D$38-Equations!B$38))+Equations!C$38-'Encodage ALS'!N18&lt;0,"LSL",IF((('Encodage ALS'!M18-Equations!B$40)*(Equations!E$40-Equations!C$40)/(Equations!D$40-Equations!B$40))+Equations!C$40-'Encodage ALS'!N18&gt;0,"LSP","LS")),"")),"")</f>
        <v>S</v>
      </c>
      <c r="G18" s="6" t="str">
        <f>IF(F18="",IF((('Encodage ALS'!M18-Equations!B$32)*(Equations!E$32-Equations!C$32)/(Equations!D$32-Equations!B$32))+Equations!C$32-'Encodage ALS'!N18&gt;0,IF((('Encodage ALS'!M18-Equations!B$37)*(Equations!E$37-Equations!C$37)/(Equations!D$37-Equations!B$37))+Equations!C$37-'Encodage ALS'!N18&gt;0,"LL","L"),IF((('Encodage ALS'!M18-Equations!B$34)*(Equations!E$34-Equations!C$34)/(Equations!D$34-Equations!B$34))+Equations!C$34-'Encodage ALS'!N18&gt;0,IF((('Encodage ALS'!M18-Equations!B$35)*(Equations!E$35-Equations!C$35)/(Equations!D$35-Equations!B$35))+Equations!C$35-'Encodage ALS'!N18&lt;0,"LLO","LSL"),IF((('Encodage ALS'!M18-Equations!B$33)*(Equations!E$33-Equations!C$33)/(Equations!D$33-Equations!B$33))+Equations!C$33-'Encodage ALS'!N18&gt;0,"LSL",""))),"-")</f>
        <v>-</v>
      </c>
      <c r="H18" s="6" t="str">
        <f>IF(G18="",IF((('Encodage ALS'!M18-Equations!B$27)*(Equations!E$27-Equations!C$27)/(Equations!D$27-Equations!B$27))+Equations!C$27-'Encodage ALS'!N18&gt;0,IF((('Encodage ALS'!M18-Equations!B$28)*(Equations!E$28-Equations!C$28)/(Equations!D$28-Equations!B$28))+Equations!C$28-'Encodage ALS'!N18&gt;0,"ALI",IF((('Encodage ALS'!M18-Equations!B$29)*(Equations!E$29-Equations!C$29)/(Equations!D$29-Equations!B$29))+Equations!C$29-'Encodage ALS'!N18&gt;0,"ALI",IF((('Encodage ALS'!M18-Equations!B$30)*(Equations!E$30-Equations!C$30)/(Equations!D$30-Equations!B$30))+Equations!C$30-'Encodage ALS'!N18&gt;0,"ALI",IF((('Encodage ALS'!M18-Equations!B$31)*(Equations!E$31-Equations!C$31)/(Equations!D$31-Equations!B$31))+Equations!C$31-'Encodage ALS'!N18&gt;0,"ALI","")))),IF((('Encodage ALS'!M18-Equations!B$28)*(Equations!E$28-Equations!C$28)/(Equations!D$28-Equations!B$28))+Equations!C$28-'Encodage ALS'!N18&gt;0,"ALI","")),"-")</f>
        <v>-</v>
      </c>
      <c r="I18" s="6" t="str">
        <f>IF(H18="",IF((('Encodage ALS'!M18-Equations!B$27)*(Equations!E$27-Equations!C$27)/(Equations!D$27-Equations!B$27))+Equations!C$27-'Encodage ALS'!N18&gt;0,IF((('Encodage ALS'!M18-Equations!B$43)*(Equations!E$43-Equations!C$43)/(Equations!D$43-Equations!B$43))+Equations!C$43-'Encodage ALS'!N18&lt;0,IF((('Encodage ALS'!M18-Equations!B$23)*(Equations!E$23-Equations!C$23)/(Equations!D$23-Equations!B$23))+Equations!C$23-'Encodage ALS'!N18&gt;0,"A",IF((('Encodage ALS'!M18-Equations!B$24)*(Equations!E$24-Equations!C$24)/(Equations!D$24-Equations!B$24))+Equations!C$24-'Encodage ALS'!N18&gt;0,"A","AS")),IF((('Encodage ALS'!M18-Equations!B$24)*(Equations!E$24-Equations!C$24)/(Equations!D$24-Equations!B$24))+Equations!C$24-'Encodage ALS'!N18&gt;0,"AL",IF((('Encodage ALS'!M18-Equations!B$25)*(Equations!E$25-Equations!C$25)/(Equations!D$25-Equations!B$25))+Equations!C$25-'Encodage ALS'!N18&gt;0,"AL","AS"))),""),"-")</f>
        <v>-</v>
      </c>
      <c r="J18" s="6" t="str">
        <f>IF(I18="",IF((('Encodage ALS'!M18-Equations!B$26)*(Equations!E$26-Equations!C$26)/(Equations!D$26-Equations!B$26))+Equations!C$26-'Encodage ALS'!N18&gt;0,IF((('Encodage ALS'!M18-Equations!B$22)*(Equations!E$22-Equations!C$22)/(Equations!D$22-Equations!B$22))+Equations!C$22-'Encodage ALS'!N18&gt;0,"ALO",IF((('Encodage ALS'!M18-Equations!B$23)*(Equations!E$23-Equations!C$23)/(Equations!D$23-Equations!B$23))+Equations!C$23-'Encodage ALS'!N18&gt;0,"ALO","ALS")),IF((('Encodage ALS'!M18-Equations!B$21)*(Equations!E$21-Equations!C$21)/(Equations!D$21-Equations!B$21))+Equations!C$21-'Encodage ALS'!N18&gt;0,"ATL",IF((('Encodage ALS'!M18-Equations!B$20)*(Equations!E$20-Equations!C$20)/(Equations!D$20-Equations!B$20))+Equations!C$20-'Encodage ALS'!N18&lt;0,"ATL",IF((('Encodage ALS'!M18-Equations!B$19)*(Equations!E$19-Equations!C$19)/(Equations!D$19-Equations!B$19))+Equations!C$19-'Encodage ALS'!N18&lt;0,"ATL","ALS")))),"-")</f>
        <v>-</v>
      </c>
      <c r="K18" s="23">
        <f t="shared" si="0"/>
      </c>
      <c r="L18" s="23" t="str">
        <f t="shared" si="1"/>
        <v>A</v>
      </c>
      <c r="M18" s="3">
        <f t="shared" si="7"/>
        <v>0</v>
      </c>
      <c r="N18" s="3">
        <f t="shared" si="8"/>
        <v>0</v>
      </c>
      <c r="P18" s="1" t="str">
        <f t="shared" si="2"/>
        <v>-</v>
      </c>
      <c r="Q18" s="1" t="str">
        <f t="shared" si="3"/>
        <v>A</v>
      </c>
      <c r="R18" s="1" t="str">
        <f t="shared" si="4"/>
        <v>-</v>
      </c>
    </row>
    <row r="19" spans="1:18" ht="12.75">
      <c r="A19" s="2">
        <v>16</v>
      </c>
      <c r="B19" s="2"/>
      <c r="C19" s="5"/>
      <c r="D19" s="5"/>
      <c r="E19" s="5"/>
      <c r="F19" s="6" t="str">
        <f>IF((('Encodage ALS'!M19-Equations!B$32)*(Equations!E$32-Equations!C$32)/(Equations!D$32-Equations!B$32))+Equations!C$32-'Encodage ALS'!N19&gt;0,IF((('Encodage ALS'!M19-Equations!B$39)*(Equations!E$39-Equations!C$39)/(Equations!D$39-Equations!B$39))+Equations!C$39-'Encodage ALS'!N19&gt;0,IF((('Encodage ALS'!M19-Equations!B$41)*(Equations!E$41-Equations!C$41)/(Equations!D$41-Equations!B$41))+Equations!C$41-'Encodage ALS'!N19&lt;0,"SA",IF((('Encodage ALS'!M19-Equations!B$42)*(Equations!E$42-Equations!C$42)/(Equations!D$42-Equations!B$42))+Equations!C$42-'Encodage ALS'!N19&gt;0,"S","SL")),IF((('Encodage ALS'!M19-Equations!B$35)*(Equations!E$35-Equations!C$35)/(Equations!D$35-Equations!B$35))+Equations!C$35-'Encodage ALS'!N19&gt;0,IF((('Encodage ALS'!M19-Equations!B$38)*(Equations!E$38-Equations!C$38)/(Equations!D$38-Equations!B$38))+Equations!C$38-'Encodage ALS'!N19&lt;0,"LSL",IF((('Encodage ALS'!M19-Equations!B$40)*(Equations!E$40-Equations!C$40)/(Equations!D$40-Equations!B$40))+Equations!C$40-'Encodage ALS'!N19&gt;0,"LSP","LS")),"")),"")</f>
        <v>S</v>
      </c>
      <c r="G19" s="6" t="str">
        <f>IF(F19="",IF((('Encodage ALS'!M19-Equations!B$32)*(Equations!E$32-Equations!C$32)/(Equations!D$32-Equations!B$32))+Equations!C$32-'Encodage ALS'!N19&gt;0,IF((('Encodage ALS'!M19-Equations!B$37)*(Equations!E$37-Equations!C$37)/(Equations!D$37-Equations!B$37))+Equations!C$37-'Encodage ALS'!N19&gt;0,"LL","L"),IF((('Encodage ALS'!M19-Equations!B$34)*(Equations!E$34-Equations!C$34)/(Equations!D$34-Equations!B$34))+Equations!C$34-'Encodage ALS'!N19&gt;0,IF((('Encodage ALS'!M19-Equations!B$35)*(Equations!E$35-Equations!C$35)/(Equations!D$35-Equations!B$35))+Equations!C$35-'Encodage ALS'!N19&lt;0,"LLO","LSL"),IF((('Encodage ALS'!M19-Equations!B$33)*(Equations!E$33-Equations!C$33)/(Equations!D$33-Equations!B$33))+Equations!C$33-'Encodage ALS'!N19&gt;0,"LSL",""))),"-")</f>
        <v>-</v>
      </c>
      <c r="H19" s="6" t="str">
        <f>IF(G19="",IF((('Encodage ALS'!M19-Equations!B$27)*(Equations!E$27-Equations!C$27)/(Equations!D$27-Equations!B$27))+Equations!C$27-'Encodage ALS'!N19&gt;0,IF((('Encodage ALS'!M19-Equations!B$28)*(Equations!E$28-Equations!C$28)/(Equations!D$28-Equations!B$28))+Equations!C$28-'Encodage ALS'!N19&gt;0,"ALI",IF((('Encodage ALS'!M19-Equations!B$29)*(Equations!E$29-Equations!C$29)/(Equations!D$29-Equations!B$29))+Equations!C$29-'Encodage ALS'!N19&gt;0,"ALI",IF((('Encodage ALS'!M19-Equations!B$30)*(Equations!E$30-Equations!C$30)/(Equations!D$30-Equations!B$30))+Equations!C$30-'Encodage ALS'!N19&gt;0,"ALI",IF((('Encodage ALS'!M19-Equations!B$31)*(Equations!E$31-Equations!C$31)/(Equations!D$31-Equations!B$31))+Equations!C$31-'Encodage ALS'!N19&gt;0,"ALI","")))),IF((('Encodage ALS'!M19-Equations!B$28)*(Equations!E$28-Equations!C$28)/(Equations!D$28-Equations!B$28))+Equations!C$28-'Encodage ALS'!N19&gt;0,"ALI","")),"-")</f>
        <v>-</v>
      </c>
      <c r="I19" s="6" t="str">
        <f>IF(H19="",IF((('Encodage ALS'!M19-Equations!B$27)*(Equations!E$27-Equations!C$27)/(Equations!D$27-Equations!B$27))+Equations!C$27-'Encodage ALS'!N19&gt;0,IF((('Encodage ALS'!M19-Equations!B$43)*(Equations!E$43-Equations!C$43)/(Equations!D$43-Equations!B$43))+Equations!C$43-'Encodage ALS'!N19&lt;0,IF((('Encodage ALS'!M19-Equations!B$23)*(Equations!E$23-Equations!C$23)/(Equations!D$23-Equations!B$23))+Equations!C$23-'Encodage ALS'!N19&gt;0,"A",IF((('Encodage ALS'!M19-Equations!B$24)*(Equations!E$24-Equations!C$24)/(Equations!D$24-Equations!B$24))+Equations!C$24-'Encodage ALS'!N19&gt;0,"A","AS")),IF((('Encodage ALS'!M19-Equations!B$24)*(Equations!E$24-Equations!C$24)/(Equations!D$24-Equations!B$24))+Equations!C$24-'Encodage ALS'!N19&gt;0,"AL",IF((('Encodage ALS'!M19-Equations!B$25)*(Equations!E$25-Equations!C$25)/(Equations!D$25-Equations!B$25))+Equations!C$25-'Encodage ALS'!N19&gt;0,"AL","AS"))),""),"-")</f>
        <v>-</v>
      </c>
      <c r="J19" s="6" t="str">
        <f>IF(I19="",IF((('Encodage ALS'!M19-Equations!B$26)*(Equations!E$26-Equations!C$26)/(Equations!D$26-Equations!B$26))+Equations!C$26-'Encodage ALS'!N19&gt;0,IF((('Encodage ALS'!M19-Equations!B$22)*(Equations!E$22-Equations!C$22)/(Equations!D$22-Equations!B$22))+Equations!C$22-'Encodage ALS'!N19&gt;0,"ALO",IF((('Encodage ALS'!M19-Equations!B$23)*(Equations!E$23-Equations!C$23)/(Equations!D$23-Equations!B$23))+Equations!C$23-'Encodage ALS'!N19&gt;0,"ALO","ALS")),IF((('Encodage ALS'!M19-Equations!B$21)*(Equations!E$21-Equations!C$21)/(Equations!D$21-Equations!B$21))+Equations!C$21-'Encodage ALS'!N19&gt;0,"ATL",IF((('Encodage ALS'!M19-Equations!B$20)*(Equations!E$20-Equations!C$20)/(Equations!D$20-Equations!B$20))+Equations!C$20-'Encodage ALS'!N19&lt;0,"ATL",IF((('Encodage ALS'!M19-Equations!B$19)*(Equations!E$19-Equations!C$19)/(Equations!D$19-Equations!B$19))+Equations!C$19-'Encodage ALS'!N19&lt;0,"ATL","ALS")))),"-")</f>
        <v>-</v>
      </c>
      <c r="K19" s="23">
        <f t="shared" si="0"/>
      </c>
      <c r="L19" s="23" t="str">
        <f t="shared" si="1"/>
        <v>A</v>
      </c>
      <c r="M19" s="3">
        <f t="shared" si="7"/>
        <v>0</v>
      </c>
      <c r="N19" s="3">
        <f t="shared" si="8"/>
        <v>0</v>
      </c>
      <c r="P19" s="1" t="str">
        <f t="shared" si="2"/>
        <v>-</v>
      </c>
      <c r="Q19" s="1" t="str">
        <f t="shared" si="3"/>
        <v>A</v>
      </c>
      <c r="R19" s="1" t="str">
        <f t="shared" si="4"/>
        <v>-</v>
      </c>
    </row>
    <row r="20" spans="1:18" ht="12.75">
      <c r="A20" s="2">
        <v>17</v>
      </c>
      <c r="B20" s="2"/>
      <c r="C20" s="5"/>
      <c r="D20" s="5"/>
      <c r="E20" s="5"/>
      <c r="F20" s="6" t="str">
        <f>IF((('Encodage ALS'!M20-Equations!B$32)*(Equations!E$32-Equations!C$32)/(Equations!D$32-Equations!B$32))+Equations!C$32-'Encodage ALS'!N20&gt;0,IF((('Encodage ALS'!M20-Equations!B$39)*(Equations!E$39-Equations!C$39)/(Equations!D$39-Equations!B$39))+Equations!C$39-'Encodage ALS'!N20&gt;0,IF((('Encodage ALS'!M20-Equations!B$41)*(Equations!E$41-Equations!C$41)/(Equations!D$41-Equations!B$41))+Equations!C$41-'Encodage ALS'!N20&lt;0,"SA",IF((('Encodage ALS'!M20-Equations!B$42)*(Equations!E$42-Equations!C$42)/(Equations!D$42-Equations!B$42))+Equations!C$42-'Encodage ALS'!N20&gt;0,"S","SL")),IF((('Encodage ALS'!M20-Equations!B$35)*(Equations!E$35-Equations!C$35)/(Equations!D$35-Equations!B$35))+Equations!C$35-'Encodage ALS'!N20&gt;0,IF((('Encodage ALS'!M20-Equations!B$38)*(Equations!E$38-Equations!C$38)/(Equations!D$38-Equations!B$38))+Equations!C$38-'Encodage ALS'!N20&lt;0,"LSL",IF((('Encodage ALS'!M20-Equations!B$40)*(Equations!E$40-Equations!C$40)/(Equations!D$40-Equations!B$40))+Equations!C$40-'Encodage ALS'!N20&gt;0,"LSP","LS")),"")),"")</f>
        <v>S</v>
      </c>
      <c r="G20" s="6" t="str">
        <f>IF(F20="",IF((('Encodage ALS'!M20-Equations!B$32)*(Equations!E$32-Equations!C$32)/(Equations!D$32-Equations!B$32))+Equations!C$32-'Encodage ALS'!N20&gt;0,IF((('Encodage ALS'!M20-Equations!B$37)*(Equations!E$37-Equations!C$37)/(Equations!D$37-Equations!B$37))+Equations!C$37-'Encodage ALS'!N20&gt;0,"LL","L"),IF((('Encodage ALS'!M20-Equations!B$34)*(Equations!E$34-Equations!C$34)/(Equations!D$34-Equations!B$34))+Equations!C$34-'Encodage ALS'!N20&gt;0,IF((('Encodage ALS'!M20-Equations!B$35)*(Equations!E$35-Equations!C$35)/(Equations!D$35-Equations!B$35))+Equations!C$35-'Encodage ALS'!N20&lt;0,"LLO","LSL"),IF((('Encodage ALS'!M20-Equations!B$33)*(Equations!E$33-Equations!C$33)/(Equations!D$33-Equations!B$33))+Equations!C$33-'Encodage ALS'!N20&gt;0,"LSL",""))),"-")</f>
        <v>-</v>
      </c>
      <c r="H20" s="6" t="str">
        <f>IF(G20="",IF((('Encodage ALS'!M20-Equations!B$27)*(Equations!E$27-Equations!C$27)/(Equations!D$27-Equations!B$27))+Equations!C$27-'Encodage ALS'!N20&gt;0,IF((('Encodage ALS'!M20-Equations!B$28)*(Equations!E$28-Equations!C$28)/(Equations!D$28-Equations!B$28))+Equations!C$28-'Encodage ALS'!N20&gt;0,"ALI",IF((('Encodage ALS'!M20-Equations!B$29)*(Equations!E$29-Equations!C$29)/(Equations!D$29-Equations!B$29))+Equations!C$29-'Encodage ALS'!N20&gt;0,"ALI",IF((('Encodage ALS'!M20-Equations!B$30)*(Equations!E$30-Equations!C$30)/(Equations!D$30-Equations!B$30))+Equations!C$30-'Encodage ALS'!N20&gt;0,"ALI",IF((('Encodage ALS'!M20-Equations!B$31)*(Equations!E$31-Equations!C$31)/(Equations!D$31-Equations!B$31))+Equations!C$31-'Encodage ALS'!N20&gt;0,"ALI","")))),IF((('Encodage ALS'!M20-Equations!B$28)*(Equations!E$28-Equations!C$28)/(Equations!D$28-Equations!B$28))+Equations!C$28-'Encodage ALS'!N20&gt;0,"ALI","")),"-")</f>
        <v>-</v>
      </c>
      <c r="I20" s="6" t="str">
        <f>IF(H20="",IF((('Encodage ALS'!M20-Equations!B$27)*(Equations!E$27-Equations!C$27)/(Equations!D$27-Equations!B$27))+Equations!C$27-'Encodage ALS'!N20&gt;0,IF((('Encodage ALS'!M20-Equations!B$43)*(Equations!E$43-Equations!C$43)/(Equations!D$43-Equations!B$43))+Equations!C$43-'Encodage ALS'!N20&lt;0,IF((('Encodage ALS'!M20-Equations!B$23)*(Equations!E$23-Equations!C$23)/(Equations!D$23-Equations!B$23))+Equations!C$23-'Encodage ALS'!N20&gt;0,"A",IF((('Encodage ALS'!M20-Equations!B$24)*(Equations!E$24-Equations!C$24)/(Equations!D$24-Equations!B$24))+Equations!C$24-'Encodage ALS'!N20&gt;0,"A","AS")),IF((('Encodage ALS'!M20-Equations!B$24)*(Equations!E$24-Equations!C$24)/(Equations!D$24-Equations!B$24))+Equations!C$24-'Encodage ALS'!N20&gt;0,"AL",IF((('Encodage ALS'!M20-Equations!B$25)*(Equations!E$25-Equations!C$25)/(Equations!D$25-Equations!B$25))+Equations!C$25-'Encodage ALS'!N20&gt;0,"AL","AS"))),""),"-")</f>
        <v>-</v>
      </c>
      <c r="J20" s="6" t="str">
        <f>IF(I20="",IF((('Encodage ALS'!M20-Equations!B$26)*(Equations!E$26-Equations!C$26)/(Equations!D$26-Equations!B$26))+Equations!C$26-'Encodage ALS'!N20&gt;0,IF((('Encodage ALS'!M20-Equations!B$22)*(Equations!E$22-Equations!C$22)/(Equations!D$22-Equations!B$22))+Equations!C$22-'Encodage ALS'!N20&gt;0,"ALO",IF((('Encodage ALS'!M20-Equations!B$23)*(Equations!E$23-Equations!C$23)/(Equations!D$23-Equations!B$23))+Equations!C$23-'Encodage ALS'!N20&gt;0,"ALO","ALS")),IF((('Encodage ALS'!M20-Equations!B$21)*(Equations!E$21-Equations!C$21)/(Equations!D$21-Equations!B$21))+Equations!C$21-'Encodage ALS'!N20&gt;0,"ATL",IF((('Encodage ALS'!M20-Equations!B$20)*(Equations!E$20-Equations!C$20)/(Equations!D$20-Equations!B$20))+Equations!C$20-'Encodage ALS'!N20&lt;0,"ATL",IF((('Encodage ALS'!M20-Equations!B$19)*(Equations!E$19-Equations!C$19)/(Equations!D$19-Equations!B$19))+Equations!C$19-'Encodage ALS'!N20&lt;0,"ATL","ALS")))),"-")</f>
        <v>-</v>
      </c>
      <c r="K20" s="23">
        <f t="shared" si="0"/>
      </c>
      <c r="L20" s="23" t="str">
        <f t="shared" si="1"/>
        <v>A</v>
      </c>
      <c r="M20" s="3">
        <f t="shared" si="7"/>
        <v>0</v>
      </c>
      <c r="N20" s="3">
        <f t="shared" si="8"/>
        <v>0</v>
      </c>
      <c r="P20" s="1" t="str">
        <f t="shared" si="2"/>
        <v>-</v>
      </c>
      <c r="Q20" s="1" t="str">
        <f t="shared" si="3"/>
        <v>A</v>
      </c>
      <c r="R20" s="1" t="str">
        <f t="shared" si="4"/>
        <v>-</v>
      </c>
    </row>
    <row r="21" spans="1:18" ht="12.75">
      <c r="A21" s="2">
        <v>18</v>
      </c>
      <c r="B21" s="2"/>
      <c r="C21" s="5"/>
      <c r="D21" s="5"/>
      <c r="E21" s="5"/>
      <c r="F21" s="6" t="str">
        <f>IF((('Encodage ALS'!M21-Equations!B$32)*(Equations!E$32-Equations!C$32)/(Equations!D$32-Equations!B$32))+Equations!C$32-'Encodage ALS'!N21&gt;0,IF((('Encodage ALS'!M21-Equations!B$39)*(Equations!E$39-Equations!C$39)/(Equations!D$39-Equations!B$39))+Equations!C$39-'Encodage ALS'!N21&gt;0,IF((('Encodage ALS'!M21-Equations!B$41)*(Equations!E$41-Equations!C$41)/(Equations!D$41-Equations!B$41))+Equations!C$41-'Encodage ALS'!N21&lt;0,"SA",IF((('Encodage ALS'!M21-Equations!B$42)*(Equations!E$42-Equations!C$42)/(Equations!D$42-Equations!B$42))+Equations!C$42-'Encodage ALS'!N21&gt;0,"S","SL")),IF((('Encodage ALS'!M21-Equations!B$35)*(Equations!E$35-Equations!C$35)/(Equations!D$35-Equations!B$35))+Equations!C$35-'Encodage ALS'!N21&gt;0,IF((('Encodage ALS'!M21-Equations!B$38)*(Equations!E$38-Equations!C$38)/(Equations!D$38-Equations!B$38))+Equations!C$38-'Encodage ALS'!N21&lt;0,"LSL",IF((('Encodage ALS'!M21-Equations!B$40)*(Equations!E$40-Equations!C$40)/(Equations!D$40-Equations!B$40))+Equations!C$40-'Encodage ALS'!N21&gt;0,"LSP","LS")),"")),"")</f>
        <v>S</v>
      </c>
      <c r="G21" s="6" t="str">
        <f>IF(F21="",IF((('Encodage ALS'!M21-Equations!B$32)*(Equations!E$32-Equations!C$32)/(Equations!D$32-Equations!B$32))+Equations!C$32-'Encodage ALS'!N21&gt;0,IF((('Encodage ALS'!M21-Equations!B$37)*(Equations!E$37-Equations!C$37)/(Equations!D$37-Equations!B$37))+Equations!C$37-'Encodage ALS'!N21&gt;0,"LL","L"),IF((('Encodage ALS'!M21-Equations!B$34)*(Equations!E$34-Equations!C$34)/(Equations!D$34-Equations!B$34))+Equations!C$34-'Encodage ALS'!N21&gt;0,IF((('Encodage ALS'!M21-Equations!B$35)*(Equations!E$35-Equations!C$35)/(Equations!D$35-Equations!B$35))+Equations!C$35-'Encodage ALS'!N21&lt;0,"LLO","LSL"),IF((('Encodage ALS'!M21-Equations!B$33)*(Equations!E$33-Equations!C$33)/(Equations!D$33-Equations!B$33))+Equations!C$33-'Encodage ALS'!N21&gt;0,"LSL",""))),"-")</f>
        <v>-</v>
      </c>
      <c r="H21" s="6" t="str">
        <f>IF(G21="",IF((('Encodage ALS'!M21-Equations!B$27)*(Equations!E$27-Equations!C$27)/(Equations!D$27-Equations!B$27))+Equations!C$27-'Encodage ALS'!N21&gt;0,IF((('Encodage ALS'!M21-Equations!B$28)*(Equations!E$28-Equations!C$28)/(Equations!D$28-Equations!B$28))+Equations!C$28-'Encodage ALS'!N21&gt;0,"ALI",IF((('Encodage ALS'!M21-Equations!B$29)*(Equations!E$29-Equations!C$29)/(Equations!D$29-Equations!B$29))+Equations!C$29-'Encodage ALS'!N21&gt;0,"ALI",IF((('Encodage ALS'!M21-Equations!B$30)*(Equations!E$30-Equations!C$30)/(Equations!D$30-Equations!B$30))+Equations!C$30-'Encodage ALS'!N21&gt;0,"ALI",IF((('Encodage ALS'!M21-Equations!B$31)*(Equations!E$31-Equations!C$31)/(Equations!D$31-Equations!B$31))+Equations!C$31-'Encodage ALS'!N21&gt;0,"ALI","")))),IF((('Encodage ALS'!M21-Equations!B$28)*(Equations!E$28-Equations!C$28)/(Equations!D$28-Equations!B$28))+Equations!C$28-'Encodage ALS'!N21&gt;0,"ALI","")),"-")</f>
        <v>-</v>
      </c>
      <c r="I21" s="6" t="str">
        <f>IF(H21="",IF((('Encodage ALS'!M21-Equations!B$27)*(Equations!E$27-Equations!C$27)/(Equations!D$27-Equations!B$27))+Equations!C$27-'Encodage ALS'!N21&gt;0,IF((('Encodage ALS'!M21-Equations!B$43)*(Equations!E$43-Equations!C$43)/(Equations!D$43-Equations!B$43))+Equations!C$43-'Encodage ALS'!N21&lt;0,IF((('Encodage ALS'!M21-Equations!B$23)*(Equations!E$23-Equations!C$23)/(Equations!D$23-Equations!B$23))+Equations!C$23-'Encodage ALS'!N21&gt;0,"A",IF((('Encodage ALS'!M21-Equations!B$24)*(Equations!E$24-Equations!C$24)/(Equations!D$24-Equations!B$24))+Equations!C$24-'Encodage ALS'!N21&gt;0,"A","AS")),IF((('Encodage ALS'!M21-Equations!B$24)*(Equations!E$24-Equations!C$24)/(Equations!D$24-Equations!B$24))+Equations!C$24-'Encodage ALS'!N21&gt;0,"AL",IF((('Encodage ALS'!M21-Equations!B$25)*(Equations!E$25-Equations!C$25)/(Equations!D$25-Equations!B$25))+Equations!C$25-'Encodage ALS'!N21&gt;0,"AL","AS"))),""),"-")</f>
        <v>-</v>
      </c>
      <c r="J21" s="6" t="str">
        <f>IF(I21="",IF((('Encodage ALS'!M21-Equations!B$26)*(Equations!E$26-Equations!C$26)/(Equations!D$26-Equations!B$26))+Equations!C$26-'Encodage ALS'!N21&gt;0,IF((('Encodage ALS'!M21-Equations!B$22)*(Equations!E$22-Equations!C$22)/(Equations!D$22-Equations!B$22))+Equations!C$22-'Encodage ALS'!N21&gt;0,"ALO",IF((('Encodage ALS'!M21-Equations!B$23)*(Equations!E$23-Equations!C$23)/(Equations!D$23-Equations!B$23))+Equations!C$23-'Encodage ALS'!N21&gt;0,"ALO","ALS")),IF((('Encodage ALS'!M21-Equations!B$21)*(Equations!E$21-Equations!C$21)/(Equations!D$21-Equations!B$21))+Equations!C$21-'Encodage ALS'!N21&gt;0,"ATL",IF((('Encodage ALS'!M21-Equations!B$20)*(Equations!E$20-Equations!C$20)/(Equations!D$20-Equations!B$20))+Equations!C$20-'Encodage ALS'!N21&lt;0,"ATL",IF((('Encodage ALS'!M21-Equations!B$19)*(Equations!E$19-Equations!C$19)/(Equations!D$19-Equations!B$19))+Equations!C$19-'Encodage ALS'!N21&lt;0,"ATL","ALS")))),"-")</f>
        <v>-</v>
      </c>
      <c r="K21" s="23">
        <f t="shared" si="0"/>
      </c>
      <c r="L21" s="23" t="str">
        <f t="shared" si="1"/>
        <v>A</v>
      </c>
      <c r="M21" s="3">
        <f t="shared" si="7"/>
        <v>0</v>
      </c>
      <c r="N21" s="3">
        <f t="shared" si="8"/>
        <v>0</v>
      </c>
      <c r="P21" s="1" t="str">
        <f t="shared" si="2"/>
        <v>-</v>
      </c>
      <c r="Q21" s="1" t="str">
        <f t="shared" si="3"/>
        <v>A</v>
      </c>
      <c r="R21" s="1" t="str">
        <f t="shared" si="4"/>
        <v>-</v>
      </c>
    </row>
    <row r="22" spans="1:18" ht="12.75">
      <c r="A22" s="2">
        <v>19</v>
      </c>
      <c r="B22" s="2"/>
      <c r="C22" s="5"/>
      <c r="D22" s="5"/>
      <c r="E22" s="5"/>
      <c r="F22" s="6" t="str">
        <f>IF((('Encodage ALS'!M22-Equations!B$32)*(Equations!E$32-Equations!C$32)/(Equations!D$32-Equations!B$32))+Equations!C$32-'Encodage ALS'!N22&gt;0,IF((('Encodage ALS'!M22-Equations!B$39)*(Equations!E$39-Equations!C$39)/(Equations!D$39-Equations!B$39))+Equations!C$39-'Encodage ALS'!N22&gt;0,IF((('Encodage ALS'!M22-Equations!B$41)*(Equations!E$41-Equations!C$41)/(Equations!D$41-Equations!B$41))+Equations!C$41-'Encodage ALS'!N22&lt;0,"SA",IF((('Encodage ALS'!M22-Equations!B$42)*(Equations!E$42-Equations!C$42)/(Equations!D$42-Equations!B$42))+Equations!C$42-'Encodage ALS'!N22&gt;0,"S","SL")),IF((('Encodage ALS'!M22-Equations!B$35)*(Equations!E$35-Equations!C$35)/(Equations!D$35-Equations!B$35))+Equations!C$35-'Encodage ALS'!N22&gt;0,IF((('Encodage ALS'!M22-Equations!B$38)*(Equations!E$38-Equations!C$38)/(Equations!D$38-Equations!B$38))+Equations!C$38-'Encodage ALS'!N22&lt;0,"LSL",IF((('Encodage ALS'!M22-Equations!B$40)*(Equations!E$40-Equations!C$40)/(Equations!D$40-Equations!B$40))+Equations!C$40-'Encodage ALS'!N22&gt;0,"LSP","LS")),"")),"")</f>
        <v>S</v>
      </c>
      <c r="G22" s="6" t="str">
        <f>IF(F22="",IF((('Encodage ALS'!M22-Equations!B$32)*(Equations!E$32-Equations!C$32)/(Equations!D$32-Equations!B$32))+Equations!C$32-'Encodage ALS'!N22&gt;0,IF((('Encodage ALS'!M22-Equations!B$37)*(Equations!E$37-Equations!C$37)/(Equations!D$37-Equations!B$37))+Equations!C$37-'Encodage ALS'!N22&gt;0,"LL","L"),IF((('Encodage ALS'!M22-Equations!B$34)*(Equations!E$34-Equations!C$34)/(Equations!D$34-Equations!B$34))+Equations!C$34-'Encodage ALS'!N22&gt;0,IF((('Encodage ALS'!M22-Equations!B$35)*(Equations!E$35-Equations!C$35)/(Equations!D$35-Equations!B$35))+Equations!C$35-'Encodage ALS'!N22&lt;0,"LLO","LSL"),IF((('Encodage ALS'!M22-Equations!B$33)*(Equations!E$33-Equations!C$33)/(Equations!D$33-Equations!B$33))+Equations!C$33-'Encodage ALS'!N22&gt;0,"LSL",""))),"-")</f>
        <v>-</v>
      </c>
      <c r="H22" s="6" t="str">
        <f>IF(G22="",IF((('Encodage ALS'!M22-Equations!B$27)*(Equations!E$27-Equations!C$27)/(Equations!D$27-Equations!B$27))+Equations!C$27-'Encodage ALS'!N22&gt;0,IF((('Encodage ALS'!M22-Equations!B$28)*(Equations!E$28-Equations!C$28)/(Equations!D$28-Equations!B$28))+Equations!C$28-'Encodage ALS'!N22&gt;0,"ALI",IF((('Encodage ALS'!M22-Equations!B$29)*(Equations!E$29-Equations!C$29)/(Equations!D$29-Equations!B$29))+Equations!C$29-'Encodage ALS'!N22&gt;0,"ALI",IF((('Encodage ALS'!M22-Equations!B$30)*(Equations!E$30-Equations!C$30)/(Equations!D$30-Equations!B$30))+Equations!C$30-'Encodage ALS'!N22&gt;0,"ALI",IF((('Encodage ALS'!M22-Equations!B$31)*(Equations!E$31-Equations!C$31)/(Equations!D$31-Equations!B$31))+Equations!C$31-'Encodage ALS'!N22&gt;0,"ALI","")))),IF((('Encodage ALS'!M22-Equations!B$28)*(Equations!E$28-Equations!C$28)/(Equations!D$28-Equations!B$28))+Equations!C$28-'Encodage ALS'!N22&gt;0,"ALI","")),"-")</f>
        <v>-</v>
      </c>
      <c r="I22" s="6" t="str">
        <f>IF(H22="",IF((('Encodage ALS'!M22-Equations!B$27)*(Equations!E$27-Equations!C$27)/(Equations!D$27-Equations!B$27))+Equations!C$27-'Encodage ALS'!N22&gt;0,IF((('Encodage ALS'!M22-Equations!B$43)*(Equations!E$43-Equations!C$43)/(Equations!D$43-Equations!B$43))+Equations!C$43-'Encodage ALS'!N22&lt;0,IF((('Encodage ALS'!M22-Equations!B$23)*(Equations!E$23-Equations!C$23)/(Equations!D$23-Equations!B$23))+Equations!C$23-'Encodage ALS'!N22&gt;0,"A",IF((('Encodage ALS'!M22-Equations!B$24)*(Equations!E$24-Equations!C$24)/(Equations!D$24-Equations!B$24))+Equations!C$24-'Encodage ALS'!N22&gt;0,"A","AS")),IF((('Encodage ALS'!M22-Equations!B$24)*(Equations!E$24-Equations!C$24)/(Equations!D$24-Equations!B$24))+Equations!C$24-'Encodage ALS'!N22&gt;0,"AL",IF((('Encodage ALS'!M22-Equations!B$25)*(Equations!E$25-Equations!C$25)/(Equations!D$25-Equations!B$25))+Equations!C$25-'Encodage ALS'!N22&gt;0,"AL","AS"))),""),"-")</f>
        <v>-</v>
      </c>
      <c r="J22" s="6" t="str">
        <f>IF(I22="",IF((('Encodage ALS'!M22-Equations!B$26)*(Equations!E$26-Equations!C$26)/(Equations!D$26-Equations!B$26))+Equations!C$26-'Encodage ALS'!N22&gt;0,IF((('Encodage ALS'!M22-Equations!B$22)*(Equations!E$22-Equations!C$22)/(Equations!D$22-Equations!B$22))+Equations!C$22-'Encodage ALS'!N22&gt;0,"ALO",IF((('Encodage ALS'!M22-Equations!B$23)*(Equations!E$23-Equations!C$23)/(Equations!D$23-Equations!B$23))+Equations!C$23-'Encodage ALS'!N22&gt;0,"ALO","ALS")),IF((('Encodage ALS'!M22-Equations!B$21)*(Equations!E$21-Equations!C$21)/(Equations!D$21-Equations!B$21))+Equations!C$21-'Encodage ALS'!N22&gt;0,"ATL",IF((('Encodage ALS'!M22-Equations!B$20)*(Equations!E$20-Equations!C$20)/(Equations!D$20-Equations!B$20))+Equations!C$20-'Encodage ALS'!N22&lt;0,"ATL",IF((('Encodage ALS'!M22-Equations!B$19)*(Equations!E$19-Equations!C$19)/(Equations!D$19-Equations!B$19))+Equations!C$19-'Encodage ALS'!N22&lt;0,"ATL","ALS")))),"-")</f>
        <v>-</v>
      </c>
      <c r="K22" s="23">
        <f t="shared" si="0"/>
      </c>
      <c r="L22" s="23" t="str">
        <f t="shared" si="1"/>
        <v>A</v>
      </c>
      <c r="M22" s="3">
        <f t="shared" si="7"/>
        <v>0</v>
      </c>
      <c r="N22" s="3">
        <f t="shared" si="8"/>
        <v>0</v>
      </c>
      <c r="P22" s="1" t="str">
        <f t="shared" si="2"/>
        <v>-</v>
      </c>
      <c r="Q22" s="1" t="str">
        <f t="shared" si="3"/>
        <v>A</v>
      </c>
      <c r="R22" s="1" t="str">
        <f t="shared" si="4"/>
        <v>-</v>
      </c>
    </row>
    <row r="23" spans="1:18" ht="12.75">
      <c r="A23" s="2">
        <v>20</v>
      </c>
      <c r="B23" s="2"/>
      <c r="C23" s="5"/>
      <c r="D23" s="5"/>
      <c r="E23" s="5"/>
      <c r="F23" s="6" t="str">
        <f>IF((('Encodage ALS'!M23-Equations!B$32)*(Equations!E$32-Equations!C$32)/(Equations!D$32-Equations!B$32))+Equations!C$32-'Encodage ALS'!N23&gt;0,IF((('Encodage ALS'!M23-Equations!B$39)*(Equations!E$39-Equations!C$39)/(Equations!D$39-Equations!B$39))+Equations!C$39-'Encodage ALS'!N23&gt;0,IF((('Encodage ALS'!M23-Equations!B$41)*(Equations!E$41-Equations!C$41)/(Equations!D$41-Equations!B$41))+Equations!C$41-'Encodage ALS'!N23&lt;0,"SA",IF((('Encodage ALS'!M23-Equations!B$42)*(Equations!E$42-Equations!C$42)/(Equations!D$42-Equations!B$42))+Equations!C$42-'Encodage ALS'!N23&gt;0,"S","SL")),IF((('Encodage ALS'!M23-Equations!B$35)*(Equations!E$35-Equations!C$35)/(Equations!D$35-Equations!B$35))+Equations!C$35-'Encodage ALS'!N23&gt;0,IF((('Encodage ALS'!M23-Equations!B$38)*(Equations!E$38-Equations!C$38)/(Equations!D$38-Equations!B$38))+Equations!C$38-'Encodage ALS'!N23&lt;0,"LSL",IF((('Encodage ALS'!M23-Equations!B$40)*(Equations!E$40-Equations!C$40)/(Equations!D$40-Equations!B$40))+Equations!C$40-'Encodage ALS'!N23&gt;0,"LSP","LS")),"")),"")</f>
        <v>S</v>
      </c>
      <c r="G23" s="6" t="str">
        <f>IF(F23="",IF((('Encodage ALS'!M23-Equations!B$32)*(Equations!E$32-Equations!C$32)/(Equations!D$32-Equations!B$32))+Equations!C$32-'Encodage ALS'!N23&gt;0,IF((('Encodage ALS'!M23-Equations!B$37)*(Equations!E$37-Equations!C$37)/(Equations!D$37-Equations!B$37))+Equations!C$37-'Encodage ALS'!N23&gt;0,"LL","L"),IF((('Encodage ALS'!M23-Equations!B$34)*(Equations!E$34-Equations!C$34)/(Equations!D$34-Equations!B$34))+Equations!C$34-'Encodage ALS'!N23&gt;0,IF((('Encodage ALS'!M23-Equations!B$35)*(Equations!E$35-Equations!C$35)/(Equations!D$35-Equations!B$35))+Equations!C$35-'Encodage ALS'!N23&lt;0,"LLO","LSL"),IF((('Encodage ALS'!M23-Equations!B$33)*(Equations!E$33-Equations!C$33)/(Equations!D$33-Equations!B$33))+Equations!C$33-'Encodage ALS'!N23&gt;0,"LSL",""))),"-")</f>
        <v>-</v>
      </c>
      <c r="H23" s="6" t="str">
        <f>IF(G23="",IF((('Encodage ALS'!M23-Equations!B$27)*(Equations!E$27-Equations!C$27)/(Equations!D$27-Equations!B$27))+Equations!C$27-'Encodage ALS'!N23&gt;0,IF((('Encodage ALS'!M23-Equations!B$28)*(Equations!E$28-Equations!C$28)/(Equations!D$28-Equations!B$28))+Equations!C$28-'Encodage ALS'!N23&gt;0,"ALI",IF((('Encodage ALS'!M23-Equations!B$29)*(Equations!E$29-Equations!C$29)/(Equations!D$29-Equations!B$29))+Equations!C$29-'Encodage ALS'!N23&gt;0,"ALI",IF((('Encodage ALS'!M23-Equations!B$30)*(Equations!E$30-Equations!C$30)/(Equations!D$30-Equations!B$30))+Equations!C$30-'Encodage ALS'!N23&gt;0,"ALI",IF((('Encodage ALS'!M23-Equations!B$31)*(Equations!E$31-Equations!C$31)/(Equations!D$31-Equations!B$31))+Equations!C$31-'Encodage ALS'!N23&gt;0,"ALI","")))),IF((('Encodage ALS'!M23-Equations!B$28)*(Equations!E$28-Equations!C$28)/(Equations!D$28-Equations!B$28))+Equations!C$28-'Encodage ALS'!N23&gt;0,"ALI","")),"-")</f>
        <v>-</v>
      </c>
      <c r="I23" s="6" t="str">
        <f>IF(H23="",IF((('Encodage ALS'!M23-Equations!B$27)*(Equations!E$27-Equations!C$27)/(Equations!D$27-Equations!B$27))+Equations!C$27-'Encodage ALS'!N23&gt;0,IF((('Encodage ALS'!M23-Equations!B$43)*(Equations!E$43-Equations!C$43)/(Equations!D$43-Equations!B$43))+Equations!C$43-'Encodage ALS'!N23&lt;0,IF((('Encodage ALS'!M23-Equations!B$23)*(Equations!E$23-Equations!C$23)/(Equations!D$23-Equations!B$23))+Equations!C$23-'Encodage ALS'!N23&gt;0,"A",IF((('Encodage ALS'!M23-Equations!B$24)*(Equations!E$24-Equations!C$24)/(Equations!D$24-Equations!B$24))+Equations!C$24-'Encodage ALS'!N23&gt;0,"A","AS")),IF((('Encodage ALS'!M23-Equations!B$24)*(Equations!E$24-Equations!C$24)/(Equations!D$24-Equations!B$24))+Equations!C$24-'Encodage ALS'!N23&gt;0,"AL",IF((('Encodage ALS'!M23-Equations!B$25)*(Equations!E$25-Equations!C$25)/(Equations!D$25-Equations!B$25))+Equations!C$25-'Encodage ALS'!N23&gt;0,"AL","AS"))),""),"-")</f>
        <v>-</v>
      </c>
      <c r="J23" s="6" t="str">
        <f>IF(I23="",IF((('Encodage ALS'!M23-Equations!B$26)*(Equations!E$26-Equations!C$26)/(Equations!D$26-Equations!B$26))+Equations!C$26-'Encodage ALS'!N23&gt;0,IF((('Encodage ALS'!M23-Equations!B$22)*(Equations!E$22-Equations!C$22)/(Equations!D$22-Equations!B$22))+Equations!C$22-'Encodage ALS'!N23&gt;0,"ALO",IF((('Encodage ALS'!M23-Equations!B$23)*(Equations!E$23-Equations!C$23)/(Equations!D$23-Equations!B$23))+Equations!C$23-'Encodage ALS'!N23&gt;0,"ALO","ALS")),IF((('Encodage ALS'!M23-Equations!B$21)*(Equations!E$21-Equations!C$21)/(Equations!D$21-Equations!B$21))+Equations!C$21-'Encodage ALS'!N23&gt;0,"ATL",IF((('Encodage ALS'!M23-Equations!B$20)*(Equations!E$20-Equations!C$20)/(Equations!D$20-Equations!B$20))+Equations!C$20-'Encodage ALS'!N23&lt;0,"ATL",IF((('Encodage ALS'!M23-Equations!B$19)*(Equations!E$19-Equations!C$19)/(Equations!D$19-Equations!B$19))+Equations!C$19-'Encodage ALS'!N23&lt;0,"ATL","ALS")))),"-")</f>
        <v>-</v>
      </c>
      <c r="K23" s="23">
        <f t="shared" si="0"/>
      </c>
      <c r="L23" s="23" t="str">
        <f t="shared" si="1"/>
        <v>A</v>
      </c>
      <c r="M23" s="3">
        <f t="shared" si="7"/>
        <v>0</v>
      </c>
      <c r="N23" s="3">
        <f t="shared" si="8"/>
        <v>0</v>
      </c>
      <c r="P23" s="1" t="str">
        <f t="shared" si="2"/>
        <v>-</v>
      </c>
      <c r="Q23" s="1" t="str">
        <f t="shared" si="3"/>
        <v>A</v>
      </c>
      <c r="R23" s="1" t="str">
        <f t="shared" si="4"/>
        <v>-</v>
      </c>
    </row>
    <row r="24" spans="1:18" ht="12.75">
      <c r="A24" s="2">
        <v>21</v>
      </c>
      <c r="B24" s="2"/>
      <c r="C24" s="5"/>
      <c r="D24" s="5"/>
      <c r="E24" s="5"/>
      <c r="F24" s="6" t="str">
        <f>IF((('Encodage ALS'!M24-Equations!B$32)*(Equations!E$32-Equations!C$32)/(Equations!D$32-Equations!B$32))+Equations!C$32-'Encodage ALS'!N24&gt;0,IF((('Encodage ALS'!M24-Equations!B$39)*(Equations!E$39-Equations!C$39)/(Equations!D$39-Equations!B$39))+Equations!C$39-'Encodage ALS'!N24&gt;0,IF((('Encodage ALS'!M24-Equations!B$41)*(Equations!E$41-Equations!C$41)/(Equations!D$41-Equations!B$41))+Equations!C$41-'Encodage ALS'!N24&lt;0,"SA",IF((('Encodage ALS'!M24-Equations!B$42)*(Equations!E$42-Equations!C$42)/(Equations!D$42-Equations!B$42))+Equations!C$42-'Encodage ALS'!N24&gt;0,"S","SL")),IF((('Encodage ALS'!M24-Equations!B$35)*(Equations!E$35-Equations!C$35)/(Equations!D$35-Equations!B$35))+Equations!C$35-'Encodage ALS'!N24&gt;0,IF((('Encodage ALS'!M24-Equations!B$38)*(Equations!E$38-Equations!C$38)/(Equations!D$38-Equations!B$38))+Equations!C$38-'Encodage ALS'!N24&lt;0,"LSL",IF((('Encodage ALS'!M24-Equations!B$40)*(Equations!E$40-Equations!C$40)/(Equations!D$40-Equations!B$40))+Equations!C$40-'Encodage ALS'!N24&gt;0,"LSP","LS")),"")),"")</f>
        <v>S</v>
      </c>
      <c r="G24" s="6" t="str">
        <f>IF(F24="",IF((('Encodage ALS'!M24-Equations!B$32)*(Equations!E$32-Equations!C$32)/(Equations!D$32-Equations!B$32))+Equations!C$32-'Encodage ALS'!N24&gt;0,IF((('Encodage ALS'!M24-Equations!B$37)*(Equations!E$37-Equations!C$37)/(Equations!D$37-Equations!B$37))+Equations!C$37-'Encodage ALS'!N24&gt;0,"LL","L"),IF((('Encodage ALS'!M24-Equations!B$34)*(Equations!E$34-Equations!C$34)/(Equations!D$34-Equations!B$34))+Equations!C$34-'Encodage ALS'!N24&gt;0,IF((('Encodage ALS'!M24-Equations!B$35)*(Equations!E$35-Equations!C$35)/(Equations!D$35-Equations!B$35))+Equations!C$35-'Encodage ALS'!N24&lt;0,"LLO","LSL"),IF((('Encodage ALS'!M24-Equations!B$33)*(Equations!E$33-Equations!C$33)/(Equations!D$33-Equations!B$33))+Equations!C$33-'Encodage ALS'!N24&gt;0,"LSL",""))),"-")</f>
        <v>-</v>
      </c>
      <c r="H24" s="6" t="str">
        <f>IF(G24="",IF((('Encodage ALS'!M24-Equations!B$27)*(Equations!E$27-Equations!C$27)/(Equations!D$27-Equations!B$27))+Equations!C$27-'Encodage ALS'!N24&gt;0,IF((('Encodage ALS'!M24-Equations!B$28)*(Equations!E$28-Equations!C$28)/(Equations!D$28-Equations!B$28))+Equations!C$28-'Encodage ALS'!N24&gt;0,"ALI",IF((('Encodage ALS'!M24-Equations!B$29)*(Equations!E$29-Equations!C$29)/(Equations!D$29-Equations!B$29))+Equations!C$29-'Encodage ALS'!N24&gt;0,"ALI",IF((('Encodage ALS'!M24-Equations!B$30)*(Equations!E$30-Equations!C$30)/(Equations!D$30-Equations!B$30))+Equations!C$30-'Encodage ALS'!N24&gt;0,"ALI",IF((('Encodage ALS'!M24-Equations!B$31)*(Equations!E$31-Equations!C$31)/(Equations!D$31-Equations!B$31))+Equations!C$31-'Encodage ALS'!N24&gt;0,"ALI","")))),IF((('Encodage ALS'!M24-Equations!B$28)*(Equations!E$28-Equations!C$28)/(Equations!D$28-Equations!B$28))+Equations!C$28-'Encodage ALS'!N24&gt;0,"ALI","")),"-")</f>
        <v>-</v>
      </c>
      <c r="I24" s="6" t="str">
        <f>IF(H24="",IF((('Encodage ALS'!M24-Equations!B$27)*(Equations!E$27-Equations!C$27)/(Equations!D$27-Equations!B$27))+Equations!C$27-'Encodage ALS'!N24&gt;0,IF((('Encodage ALS'!M24-Equations!B$43)*(Equations!E$43-Equations!C$43)/(Equations!D$43-Equations!B$43))+Equations!C$43-'Encodage ALS'!N24&lt;0,IF((('Encodage ALS'!M24-Equations!B$23)*(Equations!E$23-Equations!C$23)/(Equations!D$23-Equations!B$23))+Equations!C$23-'Encodage ALS'!N24&gt;0,"A",IF((('Encodage ALS'!M24-Equations!B$24)*(Equations!E$24-Equations!C$24)/(Equations!D$24-Equations!B$24))+Equations!C$24-'Encodage ALS'!N24&gt;0,"A","AS")),IF((('Encodage ALS'!M24-Equations!B$24)*(Equations!E$24-Equations!C$24)/(Equations!D$24-Equations!B$24))+Equations!C$24-'Encodage ALS'!N24&gt;0,"AL",IF((('Encodage ALS'!M24-Equations!B$25)*(Equations!E$25-Equations!C$25)/(Equations!D$25-Equations!B$25))+Equations!C$25-'Encodage ALS'!N24&gt;0,"AL","AS"))),""),"-")</f>
        <v>-</v>
      </c>
      <c r="J24" s="6" t="str">
        <f>IF(I24="",IF((('Encodage ALS'!M24-Equations!B$26)*(Equations!E$26-Equations!C$26)/(Equations!D$26-Equations!B$26))+Equations!C$26-'Encodage ALS'!N24&gt;0,IF((('Encodage ALS'!M24-Equations!B$22)*(Equations!E$22-Equations!C$22)/(Equations!D$22-Equations!B$22))+Equations!C$22-'Encodage ALS'!N24&gt;0,"ALO",IF((('Encodage ALS'!M24-Equations!B$23)*(Equations!E$23-Equations!C$23)/(Equations!D$23-Equations!B$23))+Equations!C$23-'Encodage ALS'!N24&gt;0,"ALO","ALS")),IF((('Encodage ALS'!M24-Equations!B$21)*(Equations!E$21-Equations!C$21)/(Equations!D$21-Equations!B$21))+Equations!C$21-'Encodage ALS'!N24&gt;0,"ATL",IF((('Encodage ALS'!M24-Equations!B$20)*(Equations!E$20-Equations!C$20)/(Equations!D$20-Equations!B$20))+Equations!C$20-'Encodage ALS'!N24&lt;0,"ATL",IF((('Encodage ALS'!M24-Equations!B$19)*(Equations!E$19-Equations!C$19)/(Equations!D$19-Equations!B$19))+Equations!C$19-'Encodage ALS'!N24&lt;0,"ATL","ALS")))),"-")</f>
        <v>-</v>
      </c>
      <c r="K24" s="23">
        <f t="shared" si="0"/>
      </c>
      <c r="L24" s="23" t="str">
        <f t="shared" si="1"/>
        <v>A</v>
      </c>
      <c r="M24" s="3">
        <f t="shared" si="7"/>
        <v>0</v>
      </c>
      <c r="N24" s="3">
        <f t="shared" si="8"/>
        <v>0</v>
      </c>
      <c r="P24" s="1" t="str">
        <f t="shared" si="2"/>
        <v>-</v>
      </c>
      <c r="Q24" s="1" t="str">
        <f t="shared" si="3"/>
        <v>A</v>
      </c>
      <c r="R24" s="1" t="str">
        <f t="shared" si="4"/>
        <v>-</v>
      </c>
    </row>
    <row r="25" spans="1:18" ht="12.75">
      <c r="A25" s="2">
        <v>22</v>
      </c>
      <c r="B25" s="2"/>
      <c r="C25" s="5"/>
      <c r="D25" s="5"/>
      <c r="E25" s="5"/>
      <c r="F25" s="6" t="str">
        <f>IF((('Encodage ALS'!M25-Equations!B$32)*(Equations!E$32-Equations!C$32)/(Equations!D$32-Equations!B$32))+Equations!C$32-'Encodage ALS'!N25&gt;0,IF((('Encodage ALS'!M25-Equations!B$39)*(Equations!E$39-Equations!C$39)/(Equations!D$39-Equations!B$39))+Equations!C$39-'Encodage ALS'!N25&gt;0,IF((('Encodage ALS'!M25-Equations!B$41)*(Equations!E$41-Equations!C$41)/(Equations!D$41-Equations!B$41))+Equations!C$41-'Encodage ALS'!N25&lt;0,"SA",IF((('Encodage ALS'!M25-Equations!B$42)*(Equations!E$42-Equations!C$42)/(Equations!D$42-Equations!B$42))+Equations!C$42-'Encodage ALS'!N25&gt;0,"S","SL")),IF((('Encodage ALS'!M25-Equations!B$35)*(Equations!E$35-Equations!C$35)/(Equations!D$35-Equations!B$35))+Equations!C$35-'Encodage ALS'!N25&gt;0,IF((('Encodage ALS'!M25-Equations!B$38)*(Equations!E$38-Equations!C$38)/(Equations!D$38-Equations!B$38))+Equations!C$38-'Encodage ALS'!N25&lt;0,"LSL",IF((('Encodage ALS'!M25-Equations!B$40)*(Equations!E$40-Equations!C$40)/(Equations!D$40-Equations!B$40))+Equations!C$40-'Encodage ALS'!N25&gt;0,"LSP","LS")),"")),"")</f>
        <v>S</v>
      </c>
      <c r="G25" s="6" t="str">
        <f>IF(F25="",IF((('Encodage ALS'!M25-Equations!B$32)*(Equations!E$32-Equations!C$32)/(Equations!D$32-Equations!B$32))+Equations!C$32-'Encodage ALS'!N25&gt;0,IF((('Encodage ALS'!M25-Equations!B$37)*(Equations!E$37-Equations!C$37)/(Equations!D$37-Equations!B$37))+Equations!C$37-'Encodage ALS'!N25&gt;0,"LL","L"),IF((('Encodage ALS'!M25-Equations!B$34)*(Equations!E$34-Equations!C$34)/(Equations!D$34-Equations!B$34))+Equations!C$34-'Encodage ALS'!N25&gt;0,IF((('Encodage ALS'!M25-Equations!B$35)*(Equations!E$35-Equations!C$35)/(Equations!D$35-Equations!B$35))+Equations!C$35-'Encodage ALS'!N25&lt;0,"LLO","LSL"),IF((('Encodage ALS'!M25-Equations!B$33)*(Equations!E$33-Equations!C$33)/(Equations!D$33-Equations!B$33))+Equations!C$33-'Encodage ALS'!N25&gt;0,"LSL",""))),"-")</f>
        <v>-</v>
      </c>
      <c r="H25" s="6" t="str">
        <f>IF(G25="",IF((('Encodage ALS'!M25-Equations!B$27)*(Equations!E$27-Equations!C$27)/(Equations!D$27-Equations!B$27))+Equations!C$27-'Encodage ALS'!N25&gt;0,IF((('Encodage ALS'!M25-Equations!B$28)*(Equations!E$28-Equations!C$28)/(Equations!D$28-Equations!B$28))+Equations!C$28-'Encodage ALS'!N25&gt;0,"ALI",IF((('Encodage ALS'!M25-Equations!B$29)*(Equations!E$29-Equations!C$29)/(Equations!D$29-Equations!B$29))+Equations!C$29-'Encodage ALS'!N25&gt;0,"ALI",IF((('Encodage ALS'!M25-Equations!B$30)*(Equations!E$30-Equations!C$30)/(Equations!D$30-Equations!B$30))+Equations!C$30-'Encodage ALS'!N25&gt;0,"ALI",IF((('Encodage ALS'!M25-Equations!B$31)*(Equations!E$31-Equations!C$31)/(Equations!D$31-Equations!B$31))+Equations!C$31-'Encodage ALS'!N25&gt;0,"ALI","")))),IF((('Encodage ALS'!M25-Equations!B$28)*(Equations!E$28-Equations!C$28)/(Equations!D$28-Equations!B$28))+Equations!C$28-'Encodage ALS'!N25&gt;0,"ALI","")),"-")</f>
        <v>-</v>
      </c>
      <c r="I25" s="6" t="str">
        <f>IF(H25="",IF((('Encodage ALS'!M25-Equations!B$27)*(Equations!E$27-Equations!C$27)/(Equations!D$27-Equations!B$27))+Equations!C$27-'Encodage ALS'!N25&gt;0,IF((('Encodage ALS'!M25-Equations!B$43)*(Equations!E$43-Equations!C$43)/(Equations!D$43-Equations!B$43))+Equations!C$43-'Encodage ALS'!N25&lt;0,IF((('Encodage ALS'!M25-Equations!B$23)*(Equations!E$23-Equations!C$23)/(Equations!D$23-Equations!B$23))+Equations!C$23-'Encodage ALS'!N25&gt;0,"A",IF((('Encodage ALS'!M25-Equations!B$24)*(Equations!E$24-Equations!C$24)/(Equations!D$24-Equations!B$24))+Equations!C$24-'Encodage ALS'!N25&gt;0,"A","AS")),IF((('Encodage ALS'!M25-Equations!B$24)*(Equations!E$24-Equations!C$24)/(Equations!D$24-Equations!B$24))+Equations!C$24-'Encodage ALS'!N25&gt;0,"AL",IF((('Encodage ALS'!M25-Equations!B$25)*(Equations!E$25-Equations!C$25)/(Equations!D$25-Equations!B$25))+Equations!C$25-'Encodage ALS'!N25&gt;0,"AL","AS"))),""),"-")</f>
        <v>-</v>
      </c>
      <c r="J25" s="6" t="str">
        <f>IF(I25="",IF((('Encodage ALS'!M25-Equations!B$26)*(Equations!E$26-Equations!C$26)/(Equations!D$26-Equations!B$26))+Equations!C$26-'Encodage ALS'!N25&gt;0,IF((('Encodage ALS'!M25-Equations!B$22)*(Equations!E$22-Equations!C$22)/(Equations!D$22-Equations!B$22))+Equations!C$22-'Encodage ALS'!N25&gt;0,"ALO",IF((('Encodage ALS'!M25-Equations!B$23)*(Equations!E$23-Equations!C$23)/(Equations!D$23-Equations!B$23))+Equations!C$23-'Encodage ALS'!N25&gt;0,"ALO","ALS")),IF((('Encodage ALS'!M25-Equations!B$21)*(Equations!E$21-Equations!C$21)/(Equations!D$21-Equations!B$21))+Equations!C$21-'Encodage ALS'!N25&gt;0,"ATL",IF((('Encodage ALS'!M25-Equations!B$20)*(Equations!E$20-Equations!C$20)/(Equations!D$20-Equations!B$20))+Equations!C$20-'Encodage ALS'!N25&lt;0,"ATL",IF((('Encodage ALS'!M25-Equations!B$19)*(Equations!E$19-Equations!C$19)/(Equations!D$19-Equations!B$19))+Equations!C$19-'Encodage ALS'!N25&lt;0,"ATL","ALS")))),"-")</f>
        <v>-</v>
      </c>
      <c r="K25" s="23">
        <f t="shared" si="0"/>
      </c>
      <c r="L25" s="23" t="str">
        <f t="shared" si="1"/>
        <v>A</v>
      </c>
      <c r="M25" s="3">
        <f t="shared" si="7"/>
        <v>0</v>
      </c>
      <c r="N25" s="3">
        <f t="shared" si="8"/>
        <v>0</v>
      </c>
      <c r="P25" s="1" t="str">
        <f t="shared" si="2"/>
        <v>-</v>
      </c>
      <c r="Q25" s="1" t="str">
        <f t="shared" si="3"/>
        <v>A</v>
      </c>
      <c r="R25" s="1" t="str">
        <f t="shared" si="4"/>
        <v>-</v>
      </c>
    </row>
    <row r="26" spans="1:18" ht="12.75">
      <c r="A26" s="2">
        <v>23</v>
      </c>
      <c r="B26" s="2"/>
      <c r="C26" s="5"/>
      <c r="D26" s="5"/>
      <c r="E26" s="5"/>
      <c r="F26" s="6" t="str">
        <f>IF((('Encodage ALS'!M26-Equations!B$32)*(Equations!E$32-Equations!C$32)/(Equations!D$32-Equations!B$32))+Equations!C$32-'Encodage ALS'!N26&gt;0,IF((('Encodage ALS'!M26-Equations!B$39)*(Equations!E$39-Equations!C$39)/(Equations!D$39-Equations!B$39))+Equations!C$39-'Encodage ALS'!N26&gt;0,IF((('Encodage ALS'!M26-Equations!B$41)*(Equations!E$41-Equations!C$41)/(Equations!D$41-Equations!B$41))+Equations!C$41-'Encodage ALS'!N26&lt;0,"SA",IF((('Encodage ALS'!M26-Equations!B$42)*(Equations!E$42-Equations!C$42)/(Equations!D$42-Equations!B$42))+Equations!C$42-'Encodage ALS'!N26&gt;0,"S","SL")),IF((('Encodage ALS'!M26-Equations!B$35)*(Equations!E$35-Equations!C$35)/(Equations!D$35-Equations!B$35))+Equations!C$35-'Encodage ALS'!N26&gt;0,IF((('Encodage ALS'!M26-Equations!B$38)*(Equations!E$38-Equations!C$38)/(Equations!D$38-Equations!B$38))+Equations!C$38-'Encodage ALS'!N26&lt;0,"LSL",IF((('Encodage ALS'!M26-Equations!B$40)*(Equations!E$40-Equations!C$40)/(Equations!D$40-Equations!B$40))+Equations!C$40-'Encodage ALS'!N26&gt;0,"LSP","LS")),"")),"")</f>
        <v>S</v>
      </c>
      <c r="G26" s="6" t="str">
        <f>IF(F26="",IF((('Encodage ALS'!M26-Equations!B$32)*(Equations!E$32-Equations!C$32)/(Equations!D$32-Equations!B$32))+Equations!C$32-'Encodage ALS'!N26&gt;0,IF((('Encodage ALS'!M26-Equations!B$37)*(Equations!E$37-Equations!C$37)/(Equations!D$37-Equations!B$37))+Equations!C$37-'Encodage ALS'!N26&gt;0,"LL","L"),IF((('Encodage ALS'!M26-Equations!B$34)*(Equations!E$34-Equations!C$34)/(Equations!D$34-Equations!B$34))+Equations!C$34-'Encodage ALS'!N26&gt;0,IF((('Encodage ALS'!M26-Equations!B$35)*(Equations!E$35-Equations!C$35)/(Equations!D$35-Equations!B$35))+Equations!C$35-'Encodage ALS'!N26&lt;0,"LLO","LSL"),IF((('Encodage ALS'!M26-Equations!B$33)*(Equations!E$33-Equations!C$33)/(Equations!D$33-Equations!B$33))+Equations!C$33-'Encodage ALS'!N26&gt;0,"LSL",""))),"-")</f>
        <v>-</v>
      </c>
      <c r="H26" s="6" t="str">
        <f>IF(G26="",IF((('Encodage ALS'!M26-Equations!B$27)*(Equations!E$27-Equations!C$27)/(Equations!D$27-Equations!B$27))+Equations!C$27-'Encodage ALS'!N26&gt;0,IF((('Encodage ALS'!M26-Equations!B$28)*(Equations!E$28-Equations!C$28)/(Equations!D$28-Equations!B$28))+Equations!C$28-'Encodage ALS'!N26&gt;0,"ALI",IF((('Encodage ALS'!M26-Equations!B$29)*(Equations!E$29-Equations!C$29)/(Equations!D$29-Equations!B$29))+Equations!C$29-'Encodage ALS'!N26&gt;0,"ALI",IF((('Encodage ALS'!M26-Equations!B$30)*(Equations!E$30-Equations!C$30)/(Equations!D$30-Equations!B$30))+Equations!C$30-'Encodage ALS'!N26&gt;0,"ALI",IF((('Encodage ALS'!M26-Equations!B$31)*(Equations!E$31-Equations!C$31)/(Equations!D$31-Equations!B$31))+Equations!C$31-'Encodage ALS'!N26&gt;0,"ALI","")))),IF((('Encodage ALS'!M26-Equations!B$28)*(Equations!E$28-Equations!C$28)/(Equations!D$28-Equations!B$28))+Equations!C$28-'Encodage ALS'!N26&gt;0,"ALI","")),"-")</f>
        <v>-</v>
      </c>
      <c r="I26" s="6" t="str">
        <f>IF(H26="",IF((('Encodage ALS'!M26-Equations!B$27)*(Equations!E$27-Equations!C$27)/(Equations!D$27-Equations!B$27))+Equations!C$27-'Encodage ALS'!N26&gt;0,IF((('Encodage ALS'!M26-Equations!B$43)*(Equations!E$43-Equations!C$43)/(Equations!D$43-Equations!B$43))+Equations!C$43-'Encodage ALS'!N26&lt;0,IF((('Encodage ALS'!M26-Equations!B$23)*(Equations!E$23-Equations!C$23)/(Equations!D$23-Equations!B$23))+Equations!C$23-'Encodage ALS'!N26&gt;0,"A",IF((('Encodage ALS'!M26-Equations!B$24)*(Equations!E$24-Equations!C$24)/(Equations!D$24-Equations!B$24))+Equations!C$24-'Encodage ALS'!N26&gt;0,"A","AS")),IF((('Encodage ALS'!M26-Equations!B$24)*(Equations!E$24-Equations!C$24)/(Equations!D$24-Equations!B$24))+Equations!C$24-'Encodage ALS'!N26&gt;0,"AL",IF((('Encodage ALS'!M26-Equations!B$25)*(Equations!E$25-Equations!C$25)/(Equations!D$25-Equations!B$25))+Equations!C$25-'Encodage ALS'!N26&gt;0,"AL","AS"))),""),"-")</f>
        <v>-</v>
      </c>
      <c r="J26" s="6" t="str">
        <f>IF(I26="",IF((('Encodage ALS'!M26-Equations!B$26)*(Equations!E$26-Equations!C$26)/(Equations!D$26-Equations!B$26))+Equations!C$26-'Encodage ALS'!N26&gt;0,IF((('Encodage ALS'!M26-Equations!B$22)*(Equations!E$22-Equations!C$22)/(Equations!D$22-Equations!B$22))+Equations!C$22-'Encodage ALS'!N26&gt;0,"ALO",IF((('Encodage ALS'!M26-Equations!B$23)*(Equations!E$23-Equations!C$23)/(Equations!D$23-Equations!B$23))+Equations!C$23-'Encodage ALS'!N26&gt;0,"ALO","ALS")),IF((('Encodage ALS'!M26-Equations!B$21)*(Equations!E$21-Equations!C$21)/(Equations!D$21-Equations!B$21))+Equations!C$21-'Encodage ALS'!N26&gt;0,"ATL",IF((('Encodage ALS'!M26-Equations!B$20)*(Equations!E$20-Equations!C$20)/(Equations!D$20-Equations!B$20))+Equations!C$20-'Encodage ALS'!N26&lt;0,"ATL",IF((('Encodage ALS'!M26-Equations!B$19)*(Equations!E$19-Equations!C$19)/(Equations!D$19-Equations!B$19))+Equations!C$19-'Encodage ALS'!N26&lt;0,"ATL","ALS")))),"-")</f>
        <v>-</v>
      </c>
      <c r="K26" s="23">
        <f t="shared" si="0"/>
      </c>
      <c r="L26" s="23" t="str">
        <f t="shared" si="1"/>
        <v>A</v>
      </c>
      <c r="M26" s="3">
        <f t="shared" si="7"/>
        <v>0</v>
      </c>
      <c r="N26" s="3">
        <f t="shared" si="8"/>
        <v>0</v>
      </c>
      <c r="P26" s="1" t="str">
        <f t="shared" si="2"/>
        <v>-</v>
      </c>
      <c r="Q26" s="1" t="str">
        <f t="shared" si="3"/>
        <v>A</v>
      </c>
      <c r="R26" s="1" t="str">
        <f t="shared" si="4"/>
        <v>-</v>
      </c>
    </row>
    <row r="27" spans="1:18" ht="12.75">
      <c r="A27" s="2">
        <v>24</v>
      </c>
      <c r="B27" s="2"/>
      <c r="C27" s="5"/>
      <c r="D27" s="5"/>
      <c r="E27" s="5"/>
      <c r="F27" s="6" t="str">
        <f>IF((('Encodage ALS'!M27-Equations!B$32)*(Equations!E$32-Equations!C$32)/(Equations!D$32-Equations!B$32))+Equations!C$32-'Encodage ALS'!N27&gt;0,IF((('Encodage ALS'!M27-Equations!B$39)*(Equations!E$39-Equations!C$39)/(Equations!D$39-Equations!B$39))+Equations!C$39-'Encodage ALS'!N27&gt;0,IF((('Encodage ALS'!M27-Equations!B$41)*(Equations!E$41-Equations!C$41)/(Equations!D$41-Equations!B$41))+Equations!C$41-'Encodage ALS'!N27&lt;0,"SA",IF((('Encodage ALS'!M27-Equations!B$42)*(Equations!E$42-Equations!C$42)/(Equations!D$42-Equations!B$42))+Equations!C$42-'Encodage ALS'!N27&gt;0,"S","SL")),IF((('Encodage ALS'!M27-Equations!B$35)*(Equations!E$35-Equations!C$35)/(Equations!D$35-Equations!B$35))+Equations!C$35-'Encodage ALS'!N27&gt;0,IF((('Encodage ALS'!M27-Equations!B$38)*(Equations!E$38-Equations!C$38)/(Equations!D$38-Equations!B$38))+Equations!C$38-'Encodage ALS'!N27&lt;0,"LSL",IF((('Encodage ALS'!M27-Equations!B$40)*(Equations!E$40-Equations!C$40)/(Equations!D$40-Equations!B$40))+Equations!C$40-'Encodage ALS'!N27&gt;0,"LSP","LS")),"")),"")</f>
        <v>S</v>
      </c>
      <c r="G27" s="6" t="str">
        <f>IF(F27="",IF((('Encodage ALS'!M27-Equations!B$32)*(Equations!E$32-Equations!C$32)/(Equations!D$32-Equations!B$32))+Equations!C$32-'Encodage ALS'!N27&gt;0,IF((('Encodage ALS'!M27-Equations!B$37)*(Equations!E$37-Equations!C$37)/(Equations!D$37-Equations!B$37))+Equations!C$37-'Encodage ALS'!N27&gt;0,"LL","L"),IF((('Encodage ALS'!M27-Equations!B$34)*(Equations!E$34-Equations!C$34)/(Equations!D$34-Equations!B$34))+Equations!C$34-'Encodage ALS'!N27&gt;0,IF((('Encodage ALS'!M27-Equations!B$35)*(Equations!E$35-Equations!C$35)/(Equations!D$35-Equations!B$35))+Equations!C$35-'Encodage ALS'!N27&lt;0,"LLO","LSL"),IF((('Encodage ALS'!M27-Equations!B$33)*(Equations!E$33-Equations!C$33)/(Equations!D$33-Equations!B$33))+Equations!C$33-'Encodage ALS'!N27&gt;0,"LSL",""))),"-")</f>
        <v>-</v>
      </c>
      <c r="H27" s="6" t="str">
        <f>IF(G27="",IF((('Encodage ALS'!M27-Equations!B$27)*(Equations!E$27-Equations!C$27)/(Equations!D$27-Equations!B$27))+Equations!C$27-'Encodage ALS'!N27&gt;0,IF((('Encodage ALS'!M27-Equations!B$28)*(Equations!E$28-Equations!C$28)/(Equations!D$28-Equations!B$28))+Equations!C$28-'Encodage ALS'!N27&gt;0,"ALI",IF((('Encodage ALS'!M27-Equations!B$29)*(Equations!E$29-Equations!C$29)/(Equations!D$29-Equations!B$29))+Equations!C$29-'Encodage ALS'!N27&gt;0,"ALI",IF((('Encodage ALS'!M27-Equations!B$30)*(Equations!E$30-Equations!C$30)/(Equations!D$30-Equations!B$30))+Equations!C$30-'Encodage ALS'!N27&gt;0,"ALI",IF((('Encodage ALS'!M27-Equations!B$31)*(Equations!E$31-Equations!C$31)/(Equations!D$31-Equations!B$31))+Equations!C$31-'Encodage ALS'!N27&gt;0,"ALI","")))),IF((('Encodage ALS'!M27-Equations!B$28)*(Equations!E$28-Equations!C$28)/(Equations!D$28-Equations!B$28))+Equations!C$28-'Encodage ALS'!N27&gt;0,"ALI","")),"-")</f>
        <v>-</v>
      </c>
      <c r="I27" s="6" t="str">
        <f>IF(H27="",IF((('Encodage ALS'!M27-Equations!B$27)*(Equations!E$27-Equations!C$27)/(Equations!D$27-Equations!B$27))+Equations!C$27-'Encodage ALS'!N27&gt;0,IF((('Encodage ALS'!M27-Equations!B$43)*(Equations!E$43-Equations!C$43)/(Equations!D$43-Equations!B$43))+Equations!C$43-'Encodage ALS'!N27&lt;0,IF((('Encodage ALS'!M27-Equations!B$23)*(Equations!E$23-Equations!C$23)/(Equations!D$23-Equations!B$23))+Equations!C$23-'Encodage ALS'!N27&gt;0,"A",IF((('Encodage ALS'!M27-Equations!B$24)*(Equations!E$24-Equations!C$24)/(Equations!D$24-Equations!B$24))+Equations!C$24-'Encodage ALS'!N27&gt;0,"A","AS")),IF((('Encodage ALS'!M27-Equations!B$24)*(Equations!E$24-Equations!C$24)/(Equations!D$24-Equations!B$24))+Equations!C$24-'Encodage ALS'!N27&gt;0,"AL",IF((('Encodage ALS'!M27-Equations!B$25)*(Equations!E$25-Equations!C$25)/(Equations!D$25-Equations!B$25))+Equations!C$25-'Encodage ALS'!N27&gt;0,"AL","AS"))),""),"-")</f>
        <v>-</v>
      </c>
      <c r="J27" s="6" t="str">
        <f>IF(I27="",IF((('Encodage ALS'!M27-Equations!B$26)*(Equations!E$26-Equations!C$26)/(Equations!D$26-Equations!B$26))+Equations!C$26-'Encodage ALS'!N27&gt;0,IF((('Encodage ALS'!M27-Equations!B$22)*(Equations!E$22-Equations!C$22)/(Equations!D$22-Equations!B$22))+Equations!C$22-'Encodage ALS'!N27&gt;0,"ALO",IF((('Encodage ALS'!M27-Equations!B$23)*(Equations!E$23-Equations!C$23)/(Equations!D$23-Equations!B$23))+Equations!C$23-'Encodage ALS'!N27&gt;0,"ALO","ALS")),IF((('Encodage ALS'!M27-Equations!B$21)*(Equations!E$21-Equations!C$21)/(Equations!D$21-Equations!B$21))+Equations!C$21-'Encodage ALS'!N27&gt;0,"ATL",IF((('Encodage ALS'!M27-Equations!B$20)*(Equations!E$20-Equations!C$20)/(Equations!D$20-Equations!B$20))+Equations!C$20-'Encodage ALS'!N27&lt;0,"ATL",IF((('Encodage ALS'!M27-Equations!B$19)*(Equations!E$19-Equations!C$19)/(Equations!D$19-Equations!B$19))+Equations!C$19-'Encodage ALS'!N27&lt;0,"ATL","ALS")))),"-")</f>
        <v>-</v>
      </c>
      <c r="K27" s="23">
        <f t="shared" si="0"/>
      </c>
      <c r="L27" s="23" t="str">
        <f t="shared" si="1"/>
        <v>A</v>
      </c>
      <c r="M27" s="3">
        <f t="shared" si="7"/>
        <v>0</v>
      </c>
      <c r="N27" s="3">
        <f t="shared" si="8"/>
        <v>0</v>
      </c>
      <c r="P27" s="1" t="str">
        <f t="shared" si="2"/>
        <v>-</v>
      </c>
      <c r="Q27" s="1" t="str">
        <f t="shared" si="3"/>
        <v>A</v>
      </c>
      <c r="R27" s="1" t="str">
        <f t="shared" si="4"/>
        <v>-</v>
      </c>
    </row>
    <row r="28" spans="1:18" ht="12.75">
      <c r="A28" s="2">
        <v>25</v>
      </c>
      <c r="B28" s="2"/>
      <c r="C28" s="5"/>
      <c r="D28" s="5"/>
      <c r="E28" s="5"/>
      <c r="F28" s="6" t="str">
        <f>IF((('Encodage ALS'!M28-Equations!B$32)*(Equations!E$32-Equations!C$32)/(Equations!D$32-Equations!B$32))+Equations!C$32-'Encodage ALS'!N28&gt;0,IF((('Encodage ALS'!M28-Equations!B$39)*(Equations!E$39-Equations!C$39)/(Equations!D$39-Equations!B$39))+Equations!C$39-'Encodage ALS'!N28&gt;0,IF((('Encodage ALS'!M28-Equations!B$41)*(Equations!E$41-Equations!C$41)/(Equations!D$41-Equations!B$41))+Equations!C$41-'Encodage ALS'!N28&lt;0,"SA",IF((('Encodage ALS'!M28-Equations!B$42)*(Equations!E$42-Equations!C$42)/(Equations!D$42-Equations!B$42))+Equations!C$42-'Encodage ALS'!N28&gt;0,"S","SL")),IF((('Encodage ALS'!M28-Equations!B$35)*(Equations!E$35-Equations!C$35)/(Equations!D$35-Equations!B$35))+Equations!C$35-'Encodage ALS'!N28&gt;0,IF((('Encodage ALS'!M28-Equations!B$38)*(Equations!E$38-Equations!C$38)/(Equations!D$38-Equations!B$38))+Equations!C$38-'Encodage ALS'!N28&lt;0,"LSL",IF((('Encodage ALS'!M28-Equations!B$40)*(Equations!E$40-Equations!C$40)/(Equations!D$40-Equations!B$40))+Equations!C$40-'Encodage ALS'!N28&gt;0,"LSP","LS")),"")),"")</f>
        <v>S</v>
      </c>
      <c r="G28" s="6" t="str">
        <f>IF(F28="",IF((('Encodage ALS'!M28-Equations!B$32)*(Equations!E$32-Equations!C$32)/(Equations!D$32-Equations!B$32))+Equations!C$32-'Encodage ALS'!N28&gt;0,IF((('Encodage ALS'!M28-Equations!B$37)*(Equations!E$37-Equations!C$37)/(Equations!D$37-Equations!B$37))+Equations!C$37-'Encodage ALS'!N28&gt;0,"LL","L"),IF((('Encodage ALS'!M28-Equations!B$34)*(Equations!E$34-Equations!C$34)/(Equations!D$34-Equations!B$34))+Equations!C$34-'Encodage ALS'!N28&gt;0,IF((('Encodage ALS'!M28-Equations!B$35)*(Equations!E$35-Equations!C$35)/(Equations!D$35-Equations!B$35))+Equations!C$35-'Encodage ALS'!N28&lt;0,"LLO","LSL"),IF((('Encodage ALS'!M28-Equations!B$33)*(Equations!E$33-Equations!C$33)/(Equations!D$33-Equations!B$33))+Equations!C$33-'Encodage ALS'!N28&gt;0,"LSL",""))),"-")</f>
        <v>-</v>
      </c>
      <c r="H28" s="6" t="str">
        <f>IF(G28="",IF((('Encodage ALS'!M28-Equations!B$27)*(Equations!E$27-Equations!C$27)/(Equations!D$27-Equations!B$27))+Equations!C$27-'Encodage ALS'!N28&gt;0,IF((('Encodage ALS'!M28-Equations!B$28)*(Equations!E$28-Equations!C$28)/(Equations!D$28-Equations!B$28))+Equations!C$28-'Encodage ALS'!N28&gt;0,"ALI",IF((('Encodage ALS'!M28-Equations!B$29)*(Equations!E$29-Equations!C$29)/(Equations!D$29-Equations!B$29))+Equations!C$29-'Encodage ALS'!N28&gt;0,"ALI",IF((('Encodage ALS'!M28-Equations!B$30)*(Equations!E$30-Equations!C$30)/(Equations!D$30-Equations!B$30))+Equations!C$30-'Encodage ALS'!N28&gt;0,"ALI",IF((('Encodage ALS'!M28-Equations!B$31)*(Equations!E$31-Equations!C$31)/(Equations!D$31-Equations!B$31))+Equations!C$31-'Encodage ALS'!N28&gt;0,"ALI","")))),IF((('Encodage ALS'!M28-Equations!B$28)*(Equations!E$28-Equations!C$28)/(Equations!D$28-Equations!B$28))+Equations!C$28-'Encodage ALS'!N28&gt;0,"ALI","")),"-")</f>
        <v>-</v>
      </c>
      <c r="I28" s="6" t="str">
        <f>IF(H28="",IF((('Encodage ALS'!M28-Equations!B$27)*(Equations!E$27-Equations!C$27)/(Equations!D$27-Equations!B$27))+Equations!C$27-'Encodage ALS'!N28&gt;0,IF((('Encodage ALS'!M28-Equations!B$43)*(Equations!E$43-Equations!C$43)/(Equations!D$43-Equations!B$43))+Equations!C$43-'Encodage ALS'!N28&lt;0,IF((('Encodage ALS'!M28-Equations!B$23)*(Equations!E$23-Equations!C$23)/(Equations!D$23-Equations!B$23))+Equations!C$23-'Encodage ALS'!N28&gt;0,"A",IF((('Encodage ALS'!M28-Equations!B$24)*(Equations!E$24-Equations!C$24)/(Equations!D$24-Equations!B$24))+Equations!C$24-'Encodage ALS'!N28&gt;0,"A","AS")),IF((('Encodage ALS'!M28-Equations!B$24)*(Equations!E$24-Equations!C$24)/(Equations!D$24-Equations!B$24))+Equations!C$24-'Encodage ALS'!N28&gt;0,"AL",IF((('Encodage ALS'!M28-Equations!B$25)*(Equations!E$25-Equations!C$25)/(Equations!D$25-Equations!B$25))+Equations!C$25-'Encodage ALS'!N28&gt;0,"AL","AS"))),""),"-")</f>
        <v>-</v>
      </c>
      <c r="J28" s="6" t="str">
        <f>IF(I28="",IF((('Encodage ALS'!M28-Equations!B$26)*(Equations!E$26-Equations!C$26)/(Equations!D$26-Equations!B$26))+Equations!C$26-'Encodage ALS'!N28&gt;0,IF((('Encodage ALS'!M28-Equations!B$22)*(Equations!E$22-Equations!C$22)/(Equations!D$22-Equations!B$22))+Equations!C$22-'Encodage ALS'!N28&gt;0,"ALO",IF((('Encodage ALS'!M28-Equations!B$23)*(Equations!E$23-Equations!C$23)/(Equations!D$23-Equations!B$23))+Equations!C$23-'Encodage ALS'!N28&gt;0,"ALO","ALS")),IF((('Encodage ALS'!M28-Equations!B$21)*(Equations!E$21-Equations!C$21)/(Equations!D$21-Equations!B$21))+Equations!C$21-'Encodage ALS'!N28&gt;0,"ATL",IF((('Encodage ALS'!M28-Equations!B$20)*(Equations!E$20-Equations!C$20)/(Equations!D$20-Equations!B$20))+Equations!C$20-'Encodage ALS'!N28&lt;0,"ATL",IF((('Encodage ALS'!M28-Equations!B$19)*(Equations!E$19-Equations!C$19)/(Equations!D$19-Equations!B$19))+Equations!C$19-'Encodage ALS'!N28&lt;0,"ATL","ALS")))),"-")</f>
        <v>-</v>
      </c>
      <c r="K28" s="23">
        <f t="shared" si="0"/>
      </c>
      <c r="L28" s="23" t="str">
        <f t="shared" si="1"/>
        <v>A</v>
      </c>
      <c r="M28" s="3">
        <f t="shared" si="7"/>
        <v>0</v>
      </c>
      <c r="N28" s="3">
        <f t="shared" si="8"/>
        <v>0</v>
      </c>
      <c r="P28" s="1" t="str">
        <f t="shared" si="2"/>
        <v>-</v>
      </c>
      <c r="Q28" s="1" t="str">
        <f t="shared" si="3"/>
        <v>A</v>
      </c>
      <c r="R28" s="1" t="str">
        <f t="shared" si="4"/>
        <v>-</v>
      </c>
    </row>
    <row r="29" spans="1:18" ht="12.75">
      <c r="A29" s="2">
        <v>26</v>
      </c>
      <c r="B29" s="2"/>
      <c r="C29" s="5"/>
      <c r="D29" s="5"/>
      <c r="E29" s="5"/>
      <c r="F29" s="6" t="str">
        <f>IF((('Encodage ALS'!M29-Equations!B$32)*(Equations!E$32-Equations!C$32)/(Equations!D$32-Equations!B$32))+Equations!C$32-'Encodage ALS'!N29&gt;0,IF((('Encodage ALS'!M29-Equations!B$39)*(Equations!E$39-Equations!C$39)/(Equations!D$39-Equations!B$39))+Equations!C$39-'Encodage ALS'!N29&gt;0,IF((('Encodage ALS'!M29-Equations!B$41)*(Equations!E$41-Equations!C$41)/(Equations!D$41-Equations!B$41))+Equations!C$41-'Encodage ALS'!N29&lt;0,"SA",IF((('Encodage ALS'!M29-Equations!B$42)*(Equations!E$42-Equations!C$42)/(Equations!D$42-Equations!B$42))+Equations!C$42-'Encodage ALS'!N29&gt;0,"S","SL")),IF((('Encodage ALS'!M29-Equations!B$35)*(Equations!E$35-Equations!C$35)/(Equations!D$35-Equations!B$35))+Equations!C$35-'Encodage ALS'!N29&gt;0,IF((('Encodage ALS'!M29-Equations!B$38)*(Equations!E$38-Equations!C$38)/(Equations!D$38-Equations!B$38))+Equations!C$38-'Encodage ALS'!N29&lt;0,"LSL",IF((('Encodage ALS'!M29-Equations!B$40)*(Equations!E$40-Equations!C$40)/(Equations!D$40-Equations!B$40))+Equations!C$40-'Encodage ALS'!N29&gt;0,"LSP","LS")),"")),"")</f>
        <v>S</v>
      </c>
      <c r="G29" s="6" t="str">
        <f>IF(F29="",IF((('Encodage ALS'!M29-Equations!B$32)*(Equations!E$32-Equations!C$32)/(Equations!D$32-Equations!B$32))+Equations!C$32-'Encodage ALS'!N29&gt;0,IF((('Encodage ALS'!M29-Equations!B$37)*(Equations!E$37-Equations!C$37)/(Equations!D$37-Equations!B$37))+Equations!C$37-'Encodage ALS'!N29&gt;0,"LL","L"),IF((('Encodage ALS'!M29-Equations!B$34)*(Equations!E$34-Equations!C$34)/(Equations!D$34-Equations!B$34))+Equations!C$34-'Encodage ALS'!N29&gt;0,IF((('Encodage ALS'!M29-Equations!B$35)*(Equations!E$35-Equations!C$35)/(Equations!D$35-Equations!B$35))+Equations!C$35-'Encodage ALS'!N29&lt;0,"LLO","LSL"),IF((('Encodage ALS'!M29-Equations!B$33)*(Equations!E$33-Equations!C$33)/(Equations!D$33-Equations!B$33))+Equations!C$33-'Encodage ALS'!N29&gt;0,"LSL",""))),"-")</f>
        <v>-</v>
      </c>
      <c r="H29" s="6" t="str">
        <f>IF(G29="",IF((('Encodage ALS'!M29-Equations!B$27)*(Equations!E$27-Equations!C$27)/(Equations!D$27-Equations!B$27))+Equations!C$27-'Encodage ALS'!N29&gt;0,IF((('Encodage ALS'!M29-Equations!B$28)*(Equations!E$28-Equations!C$28)/(Equations!D$28-Equations!B$28))+Equations!C$28-'Encodage ALS'!N29&gt;0,"ALI",IF((('Encodage ALS'!M29-Equations!B$29)*(Equations!E$29-Equations!C$29)/(Equations!D$29-Equations!B$29))+Equations!C$29-'Encodage ALS'!N29&gt;0,"ALI",IF((('Encodage ALS'!M29-Equations!B$30)*(Equations!E$30-Equations!C$30)/(Equations!D$30-Equations!B$30))+Equations!C$30-'Encodage ALS'!N29&gt;0,"ALI",IF((('Encodage ALS'!M29-Equations!B$31)*(Equations!E$31-Equations!C$31)/(Equations!D$31-Equations!B$31))+Equations!C$31-'Encodage ALS'!N29&gt;0,"ALI","")))),IF((('Encodage ALS'!M29-Equations!B$28)*(Equations!E$28-Equations!C$28)/(Equations!D$28-Equations!B$28))+Equations!C$28-'Encodage ALS'!N29&gt;0,"ALI","")),"-")</f>
        <v>-</v>
      </c>
      <c r="I29" s="6" t="str">
        <f>IF(H29="",IF((('Encodage ALS'!M29-Equations!B$27)*(Equations!E$27-Equations!C$27)/(Equations!D$27-Equations!B$27))+Equations!C$27-'Encodage ALS'!N29&gt;0,IF((('Encodage ALS'!M29-Equations!B$43)*(Equations!E$43-Equations!C$43)/(Equations!D$43-Equations!B$43))+Equations!C$43-'Encodage ALS'!N29&lt;0,IF((('Encodage ALS'!M29-Equations!B$23)*(Equations!E$23-Equations!C$23)/(Equations!D$23-Equations!B$23))+Equations!C$23-'Encodage ALS'!N29&gt;0,"A",IF((('Encodage ALS'!M29-Equations!B$24)*(Equations!E$24-Equations!C$24)/(Equations!D$24-Equations!B$24))+Equations!C$24-'Encodage ALS'!N29&gt;0,"A","AS")),IF((('Encodage ALS'!M29-Equations!B$24)*(Equations!E$24-Equations!C$24)/(Equations!D$24-Equations!B$24))+Equations!C$24-'Encodage ALS'!N29&gt;0,"AL",IF((('Encodage ALS'!M29-Equations!B$25)*(Equations!E$25-Equations!C$25)/(Equations!D$25-Equations!B$25))+Equations!C$25-'Encodage ALS'!N29&gt;0,"AL","AS"))),""),"-")</f>
        <v>-</v>
      </c>
      <c r="J29" s="6" t="str">
        <f>IF(I29="",IF((('Encodage ALS'!M29-Equations!B$26)*(Equations!E$26-Equations!C$26)/(Equations!D$26-Equations!B$26))+Equations!C$26-'Encodage ALS'!N29&gt;0,IF((('Encodage ALS'!M29-Equations!B$22)*(Equations!E$22-Equations!C$22)/(Equations!D$22-Equations!B$22))+Equations!C$22-'Encodage ALS'!N29&gt;0,"ALO",IF((('Encodage ALS'!M29-Equations!B$23)*(Equations!E$23-Equations!C$23)/(Equations!D$23-Equations!B$23))+Equations!C$23-'Encodage ALS'!N29&gt;0,"ALO","ALS")),IF((('Encodage ALS'!M29-Equations!B$21)*(Equations!E$21-Equations!C$21)/(Equations!D$21-Equations!B$21))+Equations!C$21-'Encodage ALS'!N29&gt;0,"ATL",IF((('Encodage ALS'!M29-Equations!B$20)*(Equations!E$20-Equations!C$20)/(Equations!D$20-Equations!B$20))+Equations!C$20-'Encodage ALS'!N29&lt;0,"ATL",IF((('Encodage ALS'!M29-Equations!B$19)*(Equations!E$19-Equations!C$19)/(Equations!D$19-Equations!B$19))+Equations!C$19-'Encodage ALS'!N29&lt;0,"ATL","ALS")))),"-")</f>
        <v>-</v>
      </c>
      <c r="K29" s="23">
        <f t="shared" si="0"/>
      </c>
      <c r="L29" s="23" t="str">
        <f t="shared" si="1"/>
        <v>A</v>
      </c>
      <c r="M29" s="3">
        <f t="shared" si="7"/>
        <v>0</v>
      </c>
      <c r="N29" s="3">
        <f t="shared" si="8"/>
        <v>0</v>
      </c>
      <c r="P29" s="1" t="str">
        <f t="shared" si="2"/>
        <v>-</v>
      </c>
      <c r="Q29" s="1" t="str">
        <f t="shared" si="3"/>
        <v>A</v>
      </c>
      <c r="R29" s="1" t="str">
        <f t="shared" si="4"/>
        <v>-</v>
      </c>
    </row>
    <row r="30" spans="1:18" ht="12.75">
      <c r="A30" s="2">
        <v>27</v>
      </c>
      <c r="B30" s="2"/>
      <c r="C30" s="5"/>
      <c r="D30" s="5"/>
      <c r="E30" s="5"/>
      <c r="F30" s="6" t="str">
        <f>IF((('Encodage ALS'!M30-Equations!B$32)*(Equations!E$32-Equations!C$32)/(Equations!D$32-Equations!B$32))+Equations!C$32-'Encodage ALS'!N30&gt;0,IF((('Encodage ALS'!M30-Equations!B$39)*(Equations!E$39-Equations!C$39)/(Equations!D$39-Equations!B$39))+Equations!C$39-'Encodage ALS'!N30&gt;0,IF((('Encodage ALS'!M30-Equations!B$41)*(Equations!E$41-Equations!C$41)/(Equations!D$41-Equations!B$41))+Equations!C$41-'Encodage ALS'!N30&lt;0,"SA",IF((('Encodage ALS'!M30-Equations!B$42)*(Equations!E$42-Equations!C$42)/(Equations!D$42-Equations!B$42))+Equations!C$42-'Encodage ALS'!N30&gt;0,"S","SL")),IF((('Encodage ALS'!M30-Equations!B$35)*(Equations!E$35-Equations!C$35)/(Equations!D$35-Equations!B$35))+Equations!C$35-'Encodage ALS'!N30&gt;0,IF((('Encodage ALS'!M30-Equations!B$38)*(Equations!E$38-Equations!C$38)/(Equations!D$38-Equations!B$38))+Equations!C$38-'Encodage ALS'!N30&lt;0,"LSL",IF((('Encodage ALS'!M30-Equations!B$40)*(Equations!E$40-Equations!C$40)/(Equations!D$40-Equations!B$40))+Equations!C$40-'Encodage ALS'!N30&gt;0,"LSP","LS")),"")),"")</f>
        <v>S</v>
      </c>
      <c r="G30" s="6" t="str">
        <f>IF(F30="",IF((('Encodage ALS'!M30-Equations!B$32)*(Equations!E$32-Equations!C$32)/(Equations!D$32-Equations!B$32))+Equations!C$32-'Encodage ALS'!N30&gt;0,IF((('Encodage ALS'!M30-Equations!B$37)*(Equations!E$37-Equations!C$37)/(Equations!D$37-Equations!B$37))+Equations!C$37-'Encodage ALS'!N30&gt;0,"LL","L"),IF((('Encodage ALS'!M30-Equations!B$34)*(Equations!E$34-Equations!C$34)/(Equations!D$34-Equations!B$34))+Equations!C$34-'Encodage ALS'!N30&gt;0,IF((('Encodage ALS'!M30-Equations!B$35)*(Equations!E$35-Equations!C$35)/(Equations!D$35-Equations!B$35))+Equations!C$35-'Encodage ALS'!N30&lt;0,"LLO","LSL"),IF((('Encodage ALS'!M30-Equations!B$33)*(Equations!E$33-Equations!C$33)/(Equations!D$33-Equations!B$33))+Equations!C$33-'Encodage ALS'!N30&gt;0,"LSL",""))),"-")</f>
        <v>-</v>
      </c>
      <c r="H30" s="6" t="str">
        <f>IF(G30="",IF((('Encodage ALS'!M30-Equations!B$27)*(Equations!E$27-Equations!C$27)/(Equations!D$27-Equations!B$27))+Equations!C$27-'Encodage ALS'!N30&gt;0,IF((('Encodage ALS'!M30-Equations!B$28)*(Equations!E$28-Equations!C$28)/(Equations!D$28-Equations!B$28))+Equations!C$28-'Encodage ALS'!N30&gt;0,"ALI",IF((('Encodage ALS'!M30-Equations!B$29)*(Equations!E$29-Equations!C$29)/(Equations!D$29-Equations!B$29))+Equations!C$29-'Encodage ALS'!N30&gt;0,"ALI",IF((('Encodage ALS'!M30-Equations!B$30)*(Equations!E$30-Equations!C$30)/(Equations!D$30-Equations!B$30))+Equations!C$30-'Encodage ALS'!N30&gt;0,"ALI",IF((('Encodage ALS'!M30-Equations!B$31)*(Equations!E$31-Equations!C$31)/(Equations!D$31-Equations!B$31))+Equations!C$31-'Encodage ALS'!N30&gt;0,"ALI","")))),IF((('Encodage ALS'!M30-Equations!B$28)*(Equations!E$28-Equations!C$28)/(Equations!D$28-Equations!B$28))+Equations!C$28-'Encodage ALS'!N30&gt;0,"ALI","")),"-")</f>
        <v>-</v>
      </c>
      <c r="I30" s="6" t="str">
        <f>IF(H30="",IF((('Encodage ALS'!M30-Equations!B$27)*(Equations!E$27-Equations!C$27)/(Equations!D$27-Equations!B$27))+Equations!C$27-'Encodage ALS'!N30&gt;0,IF((('Encodage ALS'!M30-Equations!B$43)*(Equations!E$43-Equations!C$43)/(Equations!D$43-Equations!B$43))+Equations!C$43-'Encodage ALS'!N30&lt;0,IF((('Encodage ALS'!M30-Equations!B$23)*(Equations!E$23-Equations!C$23)/(Equations!D$23-Equations!B$23))+Equations!C$23-'Encodage ALS'!N30&gt;0,"A",IF((('Encodage ALS'!M30-Equations!B$24)*(Equations!E$24-Equations!C$24)/(Equations!D$24-Equations!B$24))+Equations!C$24-'Encodage ALS'!N30&gt;0,"A","AS")),IF((('Encodage ALS'!M30-Equations!B$24)*(Equations!E$24-Equations!C$24)/(Equations!D$24-Equations!B$24))+Equations!C$24-'Encodage ALS'!N30&gt;0,"AL",IF((('Encodage ALS'!M30-Equations!B$25)*(Equations!E$25-Equations!C$25)/(Equations!D$25-Equations!B$25))+Equations!C$25-'Encodage ALS'!N30&gt;0,"AL","AS"))),""),"-")</f>
        <v>-</v>
      </c>
      <c r="J30" s="6" t="str">
        <f>IF(I30="",IF((('Encodage ALS'!M30-Equations!B$26)*(Equations!E$26-Equations!C$26)/(Equations!D$26-Equations!B$26))+Equations!C$26-'Encodage ALS'!N30&gt;0,IF((('Encodage ALS'!M30-Equations!B$22)*(Equations!E$22-Equations!C$22)/(Equations!D$22-Equations!B$22))+Equations!C$22-'Encodage ALS'!N30&gt;0,"ALO",IF((('Encodage ALS'!M30-Equations!B$23)*(Equations!E$23-Equations!C$23)/(Equations!D$23-Equations!B$23))+Equations!C$23-'Encodage ALS'!N30&gt;0,"ALO","ALS")),IF((('Encodage ALS'!M30-Equations!B$21)*(Equations!E$21-Equations!C$21)/(Equations!D$21-Equations!B$21))+Equations!C$21-'Encodage ALS'!N30&gt;0,"ATL",IF((('Encodage ALS'!M30-Equations!B$20)*(Equations!E$20-Equations!C$20)/(Equations!D$20-Equations!B$20))+Equations!C$20-'Encodage ALS'!N30&lt;0,"ATL",IF((('Encodage ALS'!M30-Equations!B$19)*(Equations!E$19-Equations!C$19)/(Equations!D$19-Equations!B$19))+Equations!C$19-'Encodage ALS'!N30&lt;0,"ATL","ALS")))),"-")</f>
        <v>-</v>
      </c>
      <c r="K30" s="23">
        <f t="shared" si="0"/>
      </c>
      <c r="L30" s="23" t="str">
        <f t="shared" si="1"/>
        <v>A</v>
      </c>
      <c r="M30" s="3">
        <f t="shared" si="7"/>
        <v>0</v>
      </c>
      <c r="N30" s="3">
        <f t="shared" si="8"/>
        <v>0</v>
      </c>
      <c r="P30" s="1" t="str">
        <f t="shared" si="2"/>
        <v>-</v>
      </c>
      <c r="Q30" s="1" t="str">
        <f t="shared" si="3"/>
        <v>A</v>
      </c>
      <c r="R30" s="1" t="str">
        <f t="shared" si="4"/>
        <v>-</v>
      </c>
    </row>
    <row r="31" spans="1:18" ht="12.75">
      <c r="A31" s="2">
        <v>28</v>
      </c>
      <c r="B31" s="2"/>
      <c r="C31" s="5"/>
      <c r="D31" s="5"/>
      <c r="E31" s="5"/>
      <c r="F31" s="6" t="str">
        <f>IF((('Encodage ALS'!M31-Equations!B$32)*(Equations!E$32-Equations!C$32)/(Equations!D$32-Equations!B$32))+Equations!C$32-'Encodage ALS'!N31&gt;0,IF((('Encodage ALS'!M31-Equations!B$39)*(Equations!E$39-Equations!C$39)/(Equations!D$39-Equations!B$39))+Equations!C$39-'Encodage ALS'!N31&gt;0,IF((('Encodage ALS'!M31-Equations!B$41)*(Equations!E$41-Equations!C$41)/(Equations!D$41-Equations!B$41))+Equations!C$41-'Encodage ALS'!N31&lt;0,"SA",IF((('Encodage ALS'!M31-Equations!B$42)*(Equations!E$42-Equations!C$42)/(Equations!D$42-Equations!B$42))+Equations!C$42-'Encodage ALS'!N31&gt;0,"S","SL")),IF((('Encodage ALS'!M31-Equations!B$35)*(Equations!E$35-Equations!C$35)/(Equations!D$35-Equations!B$35))+Equations!C$35-'Encodage ALS'!N31&gt;0,IF((('Encodage ALS'!M31-Equations!B$38)*(Equations!E$38-Equations!C$38)/(Equations!D$38-Equations!B$38))+Equations!C$38-'Encodage ALS'!N31&lt;0,"LSL",IF((('Encodage ALS'!M31-Equations!B$40)*(Equations!E$40-Equations!C$40)/(Equations!D$40-Equations!B$40))+Equations!C$40-'Encodage ALS'!N31&gt;0,"LSP","LS")),"")),"")</f>
        <v>S</v>
      </c>
      <c r="G31" s="6" t="str">
        <f>IF(F31="",IF((('Encodage ALS'!M31-Equations!B$32)*(Equations!E$32-Equations!C$32)/(Equations!D$32-Equations!B$32))+Equations!C$32-'Encodage ALS'!N31&gt;0,IF((('Encodage ALS'!M31-Equations!B$37)*(Equations!E$37-Equations!C$37)/(Equations!D$37-Equations!B$37))+Equations!C$37-'Encodage ALS'!N31&gt;0,"LL","L"),IF((('Encodage ALS'!M31-Equations!B$34)*(Equations!E$34-Equations!C$34)/(Equations!D$34-Equations!B$34))+Equations!C$34-'Encodage ALS'!N31&gt;0,IF((('Encodage ALS'!M31-Equations!B$35)*(Equations!E$35-Equations!C$35)/(Equations!D$35-Equations!B$35))+Equations!C$35-'Encodage ALS'!N31&lt;0,"LLO","LSL"),IF((('Encodage ALS'!M31-Equations!B$33)*(Equations!E$33-Equations!C$33)/(Equations!D$33-Equations!B$33))+Equations!C$33-'Encodage ALS'!N31&gt;0,"LSL",""))),"-")</f>
        <v>-</v>
      </c>
      <c r="H31" s="6" t="str">
        <f>IF(G31="",IF((('Encodage ALS'!M31-Equations!B$27)*(Equations!E$27-Equations!C$27)/(Equations!D$27-Equations!B$27))+Equations!C$27-'Encodage ALS'!N31&gt;0,IF((('Encodage ALS'!M31-Equations!B$28)*(Equations!E$28-Equations!C$28)/(Equations!D$28-Equations!B$28))+Equations!C$28-'Encodage ALS'!N31&gt;0,"ALI",IF((('Encodage ALS'!M31-Equations!B$29)*(Equations!E$29-Equations!C$29)/(Equations!D$29-Equations!B$29))+Equations!C$29-'Encodage ALS'!N31&gt;0,"ALI",IF((('Encodage ALS'!M31-Equations!B$30)*(Equations!E$30-Equations!C$30)/(Equations!D$30-Equations!B$30))+Equations!C$30-'Encodage ALS'!N31&gt;0,"ALI",IF((('Encodage ALS'!M31-Equations!B$31)*(Equations!E$31-Equations!C$31)/(Equations!D$31-Equations!B$31))+Equations!C$31-'Encodage ALS'!N31&gt;0,"ALI","")))),IF((('Encodage ALS'!M31-Equations!B$28)*(Equations!E$28-Equations!C$28)/(Equations!D$28-Equations!B$28))+Equations!C$28-'Encodage ALS'!N31&gt;0,"ALI","")),"-")</f>
        <v>-</v>
      </c>
      <c r="I31" s="6" t="str">
        <f>IF(H31="",IF((('Encodage ALS'!M31-Equations!B$27)*(Equations!E$27-Equations!C$27)/(Equations!D$27-Equations!B$27))+Equations!C$27-'Encodage ALS'!N31&gt;0,IF((('Encodage ALS'!M31-Equations!B$43)*(Equations!E$43-Equations!C$43)/(Equations!D$43-Equations!B$43))+Equations!C$43-'Encodage ALS'!N31&lt;0,IF((('Encodage ALS'!M31-Equations!B$23)*(Equations!E$23-Equations!C$23)/(Equations!D$23-Equations!B$23))+Equations!C$23-'Encodage ALS'!N31&gt;0,"A",IF((('Encodage ALS'!M31-Equations!B$24)*(Equations!E$24-Equations!C$24)/(Equations!D$24-Equations!B$24))+Equations!C$24-'Encodage ALS'!N31&gt;0,"A","AS")),IF((('Encodage ALS'!M31-Equations!B$24)*(Equations!E$24-Equations!C$24)/(Equations!D$24-Equations!B$24))+Equations!C$24-'Encodage ALS'!N31&gt;0,"AL",IF((('Encodage ALS'!M31-Equations!B$25)*(Equations!E$25-Equations!C$25)/(Equations!D$25-Equations!B$25))+Equations!C$25-'Encodage ALS'!N31&gt;0,"AL","AS"))),""),"-")</f>
        <v>-</v>
      </c>
      <c r="J31" s="6" t="str">
        <f>IF(I31="",IF((('Encodage ALS'!M31-Equations!B$26)*(Equations!E$26-Equations!C$26)/(Equations!D$26-Equations!B$26))+Equations!C$26-'Encodage ALS'!N31&gt;0,IF((('Encodage ALS'!M31-Equations!B$22)*(Equations!E$22-Equations!C$22)/(Equations!D$22-Equations!B$22))+Equations!C$22-'Encodage ALS'!N31&gt;0,"ALO",IF((('Encodage ALS'!M31-Equations!B$23)*(Equations!E$23-Equations!C$23)/(Equations!D$23-Equations!B$23))+Equations!C$23-'Encodage ALS'!N31&gt;0,"ALO","ALS")),IF((('Encodage ALS'!M31-Equations!B$21)*(Equations!E$21-Equations!C$21)/(Equations!D$21-Equations!B$21))+Equations!C$21-'Encodage ALS'!N31&gt;0,"ATL",IF((('Encodage ALS'!M31-Equations!B$20)*(Equations!E$20-Equations!C$20)/(Equations!D$20-Equations!B$20))+Equations!C$20-'Encodage ALS'!N31&lt;0,"ATL",IF((('Encodage ALS'!M31-Equations!B$19)*(Equations!E$19-Equations!C$19)/(Equations!D$19-Equations!B$19))+Equations!C$19-'Encodage ALS'!N31&lt;0,"ATL","ALS")))),"-")</f>
        <v>-</v>
      </c>
      <c r="K31" s="23">
        <f t="shared" si="0"/>
      </c>
      <c r="L31" s="23" t="str">
        <f t="shared" si="1"/>
        <v>A</v>
      </c>
      <c r="M31" s="3">
        <f t="shared" si="7"/>
        <v>0</v>
      </c>
      <c r="N31" s="3">
        <f t="shared" si="8"/>
        <v>0</v>
      </c>
      <c r="P31" s="1" t="str">
        <f t="shared" si="2"/>
        <v>-</v>
      </c>
      <c r="Q31" s="1" t="str">
        <f t="shared" si="3"/>
        <v>A</v>
      </c>
      <c r="R31" s="1" t="str">
        <f t="shared" si="4"/>
        <v>-</v>
      </c>
    </row>
    <row r="32" spans="1:18" ht="12.75">
      <c r="A32" s="2">
        <v>29</v>
      </c>
      <c r="B32" s="2"/>
      <c r="C32" s="5"/>
      <c r="D32" s="5"/>
      <c r="E32" s="5"/>
      <c r="F32" s="6" t="str">
        <f>IF((('Encodage ALS'!M32-Equations!B$32)*(Equations!E$32-Equations!C$32)/(Equations!D$32-Equations!B$32))+Equations!C$32-'Encodage ALS'!N32&gt;0,IF((('Encodage ALS'!M32-Equations!B$39)*(Equations!E$39-Equations!C$39)/(Equations!D$39-Equations!B$39))+Equations!C$39-'Encodage ALS'!N32&gt;0,IF((('Encodage ALS'!M32-Equations!B$41)*(Equations!E$41-Equations!C$41)/(Equations!D$41-Equations!B$41))+Equations!C$41-'Encodage ALS'!N32&lt;0,"SA",IF((('Encodage ALS'!M32-Equations!B$42)*(Equations!E$42-Equations!C$42)/(Equations!D$42-Equations!B$42))+Equations!C$42-'Encodage ALS'!N32&gt;0,"S","SL")),IF((('Encodage ALS'!M32-Equations!B$35)*(Equations!E$35-Equations!C$35)/(Equations!D$35-Equations!B$35))+Equations!C$35-'Encodage ALS'!N32&gt;0,IF((('Encodage ALS'!M32-Equations!B$38)*(Equations!E$38-Equations!C$38)/(Equations!D$38-Equations!B$38))+Equations!C$38-'Encodage ALS'!N32&lt;0,"LSL",IF((('Encodage ALS'!M32-Equations!B$40)*(Equations!E$40-Equations!C$40)/(Equations!D$40-Equations!B$40))+Equations!C$40-'Encodage ALS'!N32&gt;0,"LSP","LS")),"")),"")</f>
        <v>S</v>
      </c>
      <c r="G32" s="6" t="str">
        <f>IF(F32="",IF((('Encodage ALS'!M32-Equations!B$32)*(Equations!E$32-Equations!C$32)/(Equations!D$32-Equations!B$32))+Equations!C$32-'Encodage ALS'!N32&gt;0,IF((('Encodage ALS'!M32-Equations!B$37)*(Equations!E$37-Equations!C$37)/(Equations!D$37-Equations!B$37))+Equations!C$37-'Encodage ALS'!N32&gt;0,"LL","L"),IF((('Encodage ALS'!M32-Equations!B$34)*(Equations!E$34-Equations!C$34)/(Equations!D$34-Equations!B$34))+Equations!C$34-'Encodage ALS'!N32&gt;0,IF((('Encodage ALS'!M32-Equations!B$35)*(Equations!E$35-Equations!C$35)/(Equations!D$35-Equations!B$35))+Equations!C$35-'Encodage ALS'!N32&lt;0,"LLO","LSL"),IF((('Encodage ALS'!M32-Equations!B$33)*(Equations!E$33-Equations!C$33)/(Equations!D$33-Equations!B$33))+Equations!C$33-'Encodage ALS'!N32&gt;0,"LSL",""))),"-")</f>
        <v>-</v>
      </c>
      <c r="H32" s="6" t="str">
        <f>IF(G32="",IF((('Encodage ALS'!M32-Equations!B$27)*(Equations!E$27-Equations!C$27)/(Equations!D$27-Equations!B$27))+Equations!C$27-'Encodage ALS'!N32&gt;0,IF((('Encodage ALS'!M32-Equations!B$28)*(Equations!E$28-Equations!C$28)/(Equations!D$28-Equations!B$28))+Equations!C$28-'Encodage ALS'!N32&gt;0,"ALI",IF((('Encodage ALS'!M32-Equations!B$29)*(Equations!E$29-Equations!C$29)/(Equations!D$29-Equations!B$29))+Equations!C$29-'Encodage ALS'!N32&gt;0,"ALI",IF((('Encodage ALS'!M32-Equations!B$30)*(Equations!E$30-Equations!C$30)/(Equations!D$30-Equations!B$30))+Equations!C$30-'Encodage ALS'!N32&gt;0,"ALI",IF((('Encodage ALS'!M32-Equations!B$31)*(Equations!E$31-Equations!C$31)/(Equations!D$31-Equations!B$31))+Equations!C$31-'Encodage ALS'!N32&gt;0,"ALI","")))),IF((('Encodage ALS'!M32-Equations!B$28)*(Equations!E$28-Equations!C$28)/(Equations!D$28-Equations!B$28))+Equations!C$28-'Encodage ALS'!N32&gt;0,"ALI","")),"-")</f>
        <v>-</v>
      </c>
      <c r="I32" s="6" t="str">
        <f>IF(H32="",IF((('Encodage ALS'!M32-Equations!B$27)*(Equations!E$27-Equations!C$27)/(Equations!D$27-Equations!B$27))+Equations!C$27-'Encodage ALS'!N32&gt;0,IF((('Encodage ALS'!M32-Equations!B$43)*(Equations!E$43-Equations!C$43)/(Equations!D$43-Equations!B$43))+Equations!C$43-'Encodage ALS'!N32&lt;0,IF((('Encodage ALS'!M32-Equations!B$23)*(Equations!E$23-Equations!C$23)/(Equations!D$23-Equations!B$23))+Equations!C$23-'Encodage ALS'!N32&gt;0,"A",IF((('Encodage ALS'!M32-Equations!B$24)*(Equations!E$24-Equations!C$24)/(Equations!D$24-Equations!B$24))+Equations!C$24-'Encodage ALS'!N32&gt;0,"A","AS")),IF((('Encodage ALS'!M32-Equations!B$24)*(Equations!E$24-Equations!C$24)/(Equations!D$24-Equations!B$24))+Equations!C$24-'Encodage ALS'!N32&gt;0,"AL",IF((('Encodage ALS'!M32-Equations!B$25)*(Equations!E$25-Equations!C$25)/(Equations!D$25-Equations!B$25))+Equations!C$25-'Encodage ALS'!N32&gt;0,"AL","AS"))),""),"-")</f>
        <v>-</v>
      </c>
      <c r="J32" s="6" t="str">
        <f>IF(I32="",IF((('Encodage ALS'!M32-Equations!B$26)*(Equations!E$26-Equations!C$26)/(Equations!D$26-Equations!B$26))+Equations!C$26-'Encodage ALS'!N32&gt;0,IF((('Encodage ALS'!M32-Equations!B$22)*(Equations!E$22-Equations!C$22)/(Equations!D$22-Equations!B$22))+Equations!C$22-'Encodage ALS'!N32&gt;0,"ALO",IF((('Encodage ALS'!M32-Equations!B$23)*(Equations!E$23-Equations!C$23)/(Equations!D$23-Equations!B$23))+Equations!C$23-'Encodage ALS'!N32&gt;0,"ALO","ALS")),IF((('Encodage ALS'!M32-Equations!B$21)*(Equations!E$21-Equations!C$21)/(Equations!D$21-Equations!B$21))+Equations!C$21-'Encodage ALS'!N32&gt;0,"ATL",IF((('Encodage ALS'!M32-Equations!B$20)*(Equations!E$20-Equations!C$20)/(Equations!D$20-Equations!B$20))+Equations!C$20-'Encodage ALS'!N32&lt;0,"ATL",IF((('Encodage ALS'!M32-Equations!B$19)*(Equations!E$19-Equations!C$19)/(Equations!D$19-Equations!B$19))+Equations!C$19-'Encodage ALS'!N32&lt;0,"ATL","ALS")))),"-")</f>
        <v>-</v>
      </c>
      <c r="K32" s="23">
        <f t="shared" si="0"/>
      </c>
      <c r="L32" s="23" t="str">
        <f t="shared" si="1"/>
        <v>A</v>
      </c>
      <c r="M32" s="3">
        <f t="shared" si="7"/>
        <v>0</v>
      </c>
      <c r="N32" s="3">
        <f t="shared" si="8"/>
        <v>0</v>
      </c>
      <c r="P32" s="1" t="str">
        <f t="shared" si="2"/>
        <v>-</v>
      </c>
      <c r="Q32" s="1" t="str">
        <f t="shared" si="3"/>
        <v>A</v>
      </c>
      <c r="R32" s="1" t="str">
        <f t="shared" si="4"/>
        <v>-</v>
      </c>
    </row>
    <row r="33" spans="1:18" ht="12.75">
      <c r="A33" s="2">
        <v>30</v>
      </c>
      <c r="B33" s="2"/>
      <c r="C33" s="5"/>
      <c r="D33" s="5"/>
      <c r="E33" s="5"/>
      <c r="F33" s="6" t="str">
        <f>IF((('Encodage ALS'!M33-Equations!B$32)*(Equations!E$32-Equations!C$32)/(Equations!D$32-Equations!B$32))+Equations!C$32-'Encodage ALS'!N33&gt;0,IF((('Encodage ALS'!M33-Equations!B$39)*(Equations!E$39-Equations!C$39)/(Equations!D$39-Equations!B$39))+Equations!C$39-'Encodage ALS'!N33&gt;0,IF((('Encodage ALS'!M33-Equations!B$41)*(Equations!E$41-Equations!C$41)/(Equations!D$41-Equations!B$41))+Equations!C$41-'Encodage ALS'!N33&lt;0,"SA",IF((('Encodage ALS'!M33-Equations!B$42)*(Equations!E$42-Equations!C$42)/(Equations!D$42-Equations!B$42))+Equations!C$42-'Encodage ALS'!N33&gt;0,"S","SL")),IF((('Encodage ALS'!M33-Equations!B$35)*(Equations!E$35-Equations!C$35)/(Equations!D$35-Equations!B$35))+Equations!C$35-'Encodage ALS'!N33&gt;0,IF((('Encodage ALS'!M33-Equations!B$38)*(Equations!E$38-Equations!C$38)/(Equations!D$38-Equations!B$38))+Equations!C$38-'Encodage ALS'!N33&lt;0,"LSL",IF((('Encodage ALS'!M33-Equations!B$40)*(Equations!E$40-Equations!C$40)/(Equations!D$40-Equations!B$40))+Equations!C$40-'Encodage ALS'!N33&gt;0,"LSP","LS")),"")),"")</f>
        <v>S</v>
      </c>
      <c r="G33" s="6" t="str">
        <f>IF(F33="",IF((('Encodage ALS'!M33-Equations!B$32)*(Equations!E$32-Equations!C$32)/(Equations!D$32-Equations!B$32))+Equations!C$32-'Encodage ALS'!N33&gt;0,IF((('Encodage ALS'!M33-Equations!B$37)*(Equations!E$37-Equations!C$37)/(Equations!D$37-Equations!B$37))+Equations!C$37-'Encodage ALS'!N33&gt;0,"LL","L"),IF((('Encodage ALS'!M33-Equations!B$34)*(Equations!E$34-Equations!C$34)/(Equations!D$34-Equations!B$34))+Equations!C$34-'Encodage ALS'!N33&gt;0,IF((('Encodage ALS'!M33-Equations!B$35)*(Equations!E$35-Equations!C$35)/(Equations!D$35-Equations!B$35))+Equations!C$35-'Encodage ALS'!N33&lt;0,"LLO","LSL"),IF((('Encodage ALS'!M33-Equations!B$33)*(Equations!E$33-Equations!C$33)/(Equations!D$33-Equations!B$33))+Equations!C$33-'Encodage ALS'!N33&gt;0,"LSL",""))),"-")</f>
        <v>-</v>
      </c>
      <c r="H33" s="6" t="str">
        <f>IF(G33="",IF((('Encodage ALS'!M33-Equations!B$27)*(Equations!E$27-Equations!C$27)/(Equations!D$27-Equations!B$27))+Equations!C$27-'Encodage ALS'!N33&gt;0,IF((('Encodage ALS'!M33-Equations!B$28)*(Equations!E$28-Equations!C$28)/(Equations!D$28-Equations!B$28))+Equations!C$28-'Encodage ALS'!N33&gt;0,"ALI",IF((('Encodage ALS'!M33-Equations!B$29)*(Equations!E$29-Equations!C$29)/(Equations!D$29-Equations!B$29))+Equations!C$29-'Encodage ALS'!N33&gt;0,"ALI",IF((('Encodage ALS'!M33-Equations!B$30)*(Equations!E$30-Equations!C$30)/(Equations!D$30-Equations!B$30))+Equations!C$30-'Encodage ALS'!N33&gt;0,"ALI",IF((('Encodage ALS'!M33-Equations!B$31)*(Equations!E$31-Equations!C$31)/(Equations!D$31-Equations!B$31))+Equations!C$31-'Encodage ALS'!N33&gt;0,"ALI","")))),IF((('Encodage ALS'!M33-Equations!B$28)*(Equations!E$28-Equations!C$28)/(Equations!D$28-Equations!B$28))+Equations!C$28-'Encodage ALS'!N33&gt;0,"ALI","")),"-")</f>
        <v>-</v>
      </c>
      <c r="I33" s="6" t="str">
        <f>IF(H33="",IF((('Encodage ALS'!M33-Equations!B$27)*(Equations!E$27-Equations!C$27)/(Equations!D$27-Equations!B$27))+Equations!C$27-'Encodage ALS'!N33&gt;0,IF((('Encodage ALS'!M33-Equations!B$43)*(Equations!E$43-Equations!C$43)/(Equations!D$43-Equations!B$43))+Equations!C$43-'Encodage ALS'!N33&lt;0,IF((('Encodage ALS'!M33-Equations!B$23)*(Equations!E$23-Equations!C$23)/(Equations!D$23-Equations!B$23))+Equations!C$23-'Encodage ALS'!N33&gt;0,"A",IF((('Encodage ALS'!M33-Equations!B$24)*(Equations!E$24-Equations!C$24)/(Equations!D$24-Equations!B$24))+Equations!C$24-'Encodage ALS'!N33&gt;0,"A","AS")),IF((('Encodage ALS'!M33-Equations!B$24)*(Equations!E$24-Equations!C$24)/(Equations!D$24-Equations!B$24))+Equations!C$24-'Encodage ALS'!N33&gt;0,"AL",IF((('Encodage ALS'!M33-Equations!B$25)*(Equations!E$25-Equations!C$25)/(Equations!D$25-Equations!B$25))+Equations!C$25-'Encodage ALS'!N33&gt;0,"AL","AS"))),""),"-")</f>
        <v>-</v>
      </c>
      <c r="J33" s="6" t="str">
        <f>IF(I33="",IF((('Encodage ALS'!M33-Equations!B$26)*(Equations!E$26-Equations!C$26)/(Equations!D$26-Equations!B$26))+Equations!C$26-'Encodage ALS'!N33&gt;0,IF((('Encodage ALS'!M33-Equations!B$22)*(Equations!E$22-Equations!C$22)/(Equations!D$22-Equations!B$22))+Equations!C$22-'Encodage ALS'!N33&gt;0,"ALO",IF((('Encodage ALS'!M33-Equations!B$23)*(Equations!E$23-Equations!C$23)/(Equations!D$23-Equations!B$23))+Equations!C$23-'Encodage ALS'!N33&gt;0,"ALO","ALS")),IF((('Encodage ALS'!M33-Equations!B$21)*(Equations!E$21-Equations!C$21)/(Equations!D$21-Equations!B$21))+Equations!C$21-'Encodage ALS'!N33&gt;0,"ATL",IF((('Encodage ALS'!M33-Equations!B$20)*(Equations!E$20-Equations!C$20)/(Equations!D$20-Equations!B$20))+Equations!C$20-'Encodage ALS'!N33&lt;0,"ATL",IF((('Encodage ALS'!M33-Equations!B$19)*(Equations!E$19-Equations!C$19)/(Equations!D$19-Equations!B$19))+Equations!C$19-'Encodage ALS'!N33&lt;0,"ATL","ALS")))),"-")</f>
        <v>-</v>
      </c>
      <c r="K33" s="23">
        <f t="shared" si="0"/>
      </c>
      <c r="L33" s="23" t="str">
        <f t="shared" si="1"/>
        <v>A</v>
      </c>
      <c r="M33" s="3">
        <f t="shared" si="7"/>
        <v>0</v>
      </c>
      <c r="N33" s="3">
        <f t="shared" si="8"/>
        <v>0</v>
      </c>
      <c r="P33" s="1" t="str">
        <f t="shared" si="2"/>
        <v>-</v>
      </c>
      <c r="Q33" s="1" t="str">
        <f t="shared" si="3"/>
        <v>A</v>
      </c>
      <c r="R33" s="1" t="str">
        <f t="shared" si="4"/>
        <v>-</v>
      </c>
    </row>
    <row r="34" spans="1:18" ht="12.75">
      <c r="A34" s="2">
        <v>31</v>
      </c>
      <c r="B34" s="2"/>
      <c r="C34" s="5"/>
      <c r="D34" s="5"/>
      <c r="E34" s="5"/>
      <c r="F34" s="6" t="str">
        <f>IF((('Encodage ALS'!M34-Equations!B$32)*(Equations!E$32-Equations!C$32)/(Equations!D$32-Equations!B$32))+Equations!C$32-'Encodage ALS'!N34&gt;0,IF((('Encodage ALS'!M34-Equations!B$39)*(Equations!E$39-Equations!C$39)/(Equations!D$39-Equations!B$39))+Equations!C$39-'Encodage ALS'!N34&gt;0,IF((('Encodage ALS'!M34-Equations!B$41)*(Equations!E$41-Equations!C$41)/(Equations!D$41-Equations!B$41))+Equations!C$41-'Encodage ALS'!N34&lt;0,"SA",IF((('Encodage ALS'!M34-Equations!B$42)*(Equations!E$42-Equations!C$42)/(Equations!D$42-Equations!B$42))+Equations!C$42-'Encodage ALS'!N34&gt;0,"S","SL")),IF((('Encodage ALS'!M34-Equations!B$35)*(Equations!E$35-Equations!C$35)/(Equations!D$35-Equations!B$35))+Equations!C$35-'Encodage ALS'!N34&gt;0,IF((('Encodage ALS'!M34-Equations!B$38)*(Equations!E$38-Equations!C$38)/(Equations!D$38-Equations!B$38))+Equations!C$38-'Encodage ALS'!N34&lt;0,"LSL",IF((('Encodage ALS'!M34-Equations!B$40)*(Equations!E$40-Equations!C$40)/(Equations!D$40-Equations!B$40))+Equations!C$40-'Encodage ALS'!N34&gt;0,"LSP","LS")),"")),"")</f>
        <v>S</v>
      </c>
      <c r="G34" s="6" t="str">
        <f>IF(F34="",IF((('Encodage ALS'!M34-Equations!B$32)*(Equations!E$32-Equations!C$32)/(Equations!D$32-Equations!B$32))+Equations!C$32-'Encodage ALS'!N34&gt;0,IF((('Encodage ALS'!M34-Equations!B$37)*(Equations!E$37-Equations!C$37)/(Equations!D$37-Equations!B$37))+Equations!C$37-'Encodage ALS'!N34&gt;0,"LL","L"),IF((('Encodage ALS'!M34-Equations!B$34)*(Equations!E$34-Equations!C$34)/(Equations!D$34-Equations!B$34))+Equations!C$34-'Encodage ALS'!N34&gt;0,IF((('Encodage ALS'!M34-Equations!B$35)*(Equations!E$35-Equations!C$35)/(Equations!D$35-Equations!B$35))+Equations!C$35-'Encodage ALS'!N34&lt;0,"LLO","LSL"),IF((('Encodage ALS'!M34-Equations!B$33)*(Equations!E$33-Equations!C$33)/(Equations!D$33-Equations!B$33))+Equations!C$33-'Encodage ALS'!N34&gt;0,"LSL",""))),"-")</f>
        <v>-</v>
      </c>
      <c r="H34" s="6" t="str">
        <f>IF(G34="",IF((('Encodage ALS'!M34-Equations!B$27)*(Equations!E$27-Equations!C$27)/(Equations!D$27-Equations!B$27))+Equations!C$27-'Encodage ALS'!N34&gt;0,IF((('Encodage ALS'!M34-Equations!B$28)*(Equations!E$28-Equations!C$28)/(Equations!D$28-Equations!B$28))+Equations!C$28-'Encodage ALS'!N34&gt;0,"ALI",IF((('Encodage ALS'!M34-Equations!B$29)*(Equations!E$29-Equations!C$29)/(Equations!D$29-Equations!B$29))+Equations!C$29-'Encodage ALS'!N34&gt;0,"ALI",IF((('Encodage ALS'!M34-Equations!B$30)*(Equations!E$30-Equations!C$30)/(Equations!D$30-Equations!B$30))+Equations!C$30-'Encodage ALS'!N34&gt;0,"ALI",IF((('Encodage ALS'!M34-Equations!B$31)*(Equations!E$31-Equations!C$31)/(Equations!D$31-Equations!B$31))+Equations!C$31-'Encodage ALS'!N34&gt;0,"ALI","")))),IF((('Encodage ALS'!M34-Equations!B$28)*(Equations!E$28-Equations!C$28)/(Equations!D$28-Equations!B$28))+Equations!C$28-'Encodage ALS'!N34&gt;0,"ALI","")),"-")</f>
        <v>-</v>
      </c>
      <c r="I34" s="6" t="str">
        <f>IF(H34="",IF((('Encodage ALS'!M34-Equations!B$27)*(Equations!E$27-Equations!C$27)/(Equations!D$27-Equations!B$27))+Equations!C$27-'Encodage ALS'!N34&gt;0,IF((('Encodage ALS'!M34-Equations!B$43)*(Equations!E$43-Equations!C$43)/(Equations!D$43-Equations!B$43))+Equations!C$43-'Encodage ALS'!N34&lt;0,IF((('Encodage ALS'!M34-Equations!B$23)*(Equations!E$23-Equations!C$23)/(Equations!D$23-Equations!B$23))+Equations!C$23-'Encodage ALS'!N34&gt;0,"A",IF((('Encodage ALS'!M34-Equations!B$24)*(Equations!E$24-Equations!C$24)/(Equations!D$24-Equations!B$24))+Equations!C$24-'Encodage ALS'!N34&gt;0,"A","AS")),IF((('Encodage ALS'!M34-Equations!B$24)*(Equations!E$24-Equations!C$24)/(Equations!D$24-Equations!B$24))+Equations!C$24-'Encodage ALS'!N34&gt;0,"AL",IF((('Encodage ALS'!M34-Equations!B$25)*(Equations!E$25-Equations!C$25)/(Equations!D$25-Equations!B$25))+Equations!C$25-'Encodage ALS'!N34&gt;0,"AL","AS"))),""),"-")</f>
        <v>-</v>
      </c>
      <c r="J34" s="6" t="str">
        <f>IF(I34="",IF((('Encodage ALS'!M34-Equations!B$26)*(Equations!E$26-Equations!C$26)/(Equations!D$26-Equations!B$26))+Equations!C$26-'Encodage ALS'!N34&gt;0,IF((('Encodage ALS'!M34-Equations!B$22)*(Equations!E$22-Equations!C$22)/(Equations!D$22-Equations!B$22))+Equations!C$22-'Encodage ALS'!N34&gt;0,"ALO",IF((('Encodage ALS'!M34-Equations!B$23)*(Equations!E$23-Equations!C$23)/(Equations!D$23-Equations!B$23))+Equations!C$23-'Encodage ALS'!N34&gt;0,"ALO","ALS")),IF((('Encodage ALS'!M34-Equations!B$21)*(Equations!E$21-Equations!C$21)/(Equations!D$21-Equations!B$21))+Equations!C$21-'Encodage ALS'!N34&gt;0,"ATL",IF((('Encodage ALS'!M34-Equations!B$20)*(Equations!E$20-Equations!C$20)/(Equations!D$20-Equations!B$20))+Equations!C$20-'Encodage ALS'!N34&lt;0,"ATL",IF((('Encodage ALS'!M34-Equations!B$19)*(Equations!E$19-Equations!C$19)/(Equations!D$19-Equations!B$19))+Equations!C$19-'Encodage ALS'!N34&lt;0,"ATL","ALS")))),"-")</f>
        <v>-</v>
      </c>
      <c r="K34" s="23">
        <f t="shared" si="0"/>
      </c>
      <c r="L34" s="23" t="str">
        <f t="shared" si="1"/>
        <v>A</v>
      </c>
      <c r="M34" s="3">
        <f t="shared" si="7"/>
        <v>0</v>
      </c>
      <c r="N34" s="3">
        <f t="shared" si="8"/>
        <v>0</v>
      </c>
      <c r="P34" s="1" t="str">
        <f t="shared" si="2"/>
        <v>-</v>
      </c>
      <c r="Q34" s="1" t="str">
        <f t="shared" si="3"/>
        <v>A</v>
      </c>
      <c r="R34" s="1" t="str">
        <f t="shared" si="4"/>
        <v>-</v>
      </c>
    </row>
    <row r="35" spans="1:18" ht="12.75">
      <c r="A35" s="2">
        <v>32</v>
      </c>
      <c r="B35" s="2"/>
      <c r="C35" s="5"/>
      <c r="D35" s="5"/>
      <c r="E35" s="5"/>
      <c r="F35" s="6" t="str">
        <f>IF((('Encodage ALS'!M35-Equations!B$32)*(Equations!E$32-Equations!C$32)/(Equations!D$32-Equations!B$32))+Equations!C$32-'Encodage ALS'!N35&gt;0,IF((('Encodage ALS'!M35-Equations!B$39)*(Equations!E$39-Equations!C$39)/(Equations!D$39-Equations!B$39))+Equations!C$39-'Encodage ALS'!N35&gt;0,IF((('Encodage ALS'!M35-Equations!B$41)*(Equations!E$41-Equations!C$41)/(Equations!D$41-Equations!B$41))+Equations!C$41-'Encodage ALS'!N35&lt;0,"SA",IF((('Encodage ALS'!M35-Equations!B$42)*(Equations!E$42-Equations!C$42)/(Equations!D$42-Equations!B$42))+Equations!C$42-'Encodage ALS'!N35&gt;0,"S","SL")),IF((('Encodage ALS'!M35-Equations!B$35)*(Equations!E$35-Equations!C$35)/(Equations!D$35-Equations!B$35))+Equations!C$35-'Encodage ALS'!N35&gt;0,IF((('Encodage ALS'!M35-Equations!B$38)*(Equations!E$38-Equations!C$38)/(Equations!D$38-Equations!B$38))+Equations!C$38-'Encodage ALS'!N35&lt;0,"LSL",IF((('Encodage ALS'!M35-Equations!B$40)*(Equations!E$40-Equations!C$40)/(Equations!D$40-Equations!B$40))+Equations!C$40-'Encodage ALS'!N35&gt;0,"LSP","LS")),"")),"")</f>
        <v>S</v>
      </c>
      <c r="G35" s="6" t="str">
        <f>IF(F35="",IF((('Encodage ALS'!M35-Equations!B$32)*(Equations!E$32-Equations!C$32)/(Equations!D$32-Equations!B$32))+Equations!C$32-'Encodage ALS'!N35&gt;0,IF((('Encodage ALS'!M35-Equations!B$37)*(Equations!E$37-Equations!C$37)/(Equations!D$37-Equations!B$37))+Equations!C$37-'Encodage ALS'!N35&gt;0,"LL","L"),IF((('Encodage ALS'!M35-Equations!B$34)*(Equations!E$34-Equations!C$34)/(Equations!D$34-Equations!B$34))+Equations!C$34-'Encodage ALS'!N35&gt;0,IF((('Encodage ALS'!M35-Equations!B$35)*(Equations!E$35-Equations!C$35)/(Equations!D$35-Equations!B$35))+Equations!C$35-'Encodage ALS'!N35&lt;0,"LLO","LSL"),IF((('Encodage ALS'!M35-Equations!B$33)*(Equations!E$33-Equations!C$33)/(Equations!D$33-Equations!B$33))+Equations!C$33-'Encodage ALS'!N35&gt;0,"LSL",""))),"-")</f>
        <v>-</v>
      </c>
      <c r="H35" s="6" t="str">
        <f>IF(G35="",IF((('Encodage ALS'!M35-Equations!B$27)*(Equations!E$27-Equations!C$27)/(Equations!D$27-Equations!B$27))+Equations!C$27-'Encodage ALS'!N35&gt;0,IF((('Encodage ALS'!M35-Equations!B$28)*(Equations!E$28-Equations!C$28)/(Equations!D$28-Equations!B$28))+Equations!C$28-'Encodage ALS'!N35&gt;0,"ALI",IF((('Encodage ALS'!M35-Equations!B$29)*(Equations!E$29-Equations!C$29)/(Equations!D$29-Equations!B$29))+Equations!C$29-'Encodage ALS'!N35&gt;0,"ALI",IF((('Encodage ALS'!M35-Equations!B$30)*(Equations!E$30-Equations!C$30)/(Equations!D$30-Equations!B$30))+Equations!C$30-'Encodage ALS'!N35&gt;0,"ALI",IF((('Encodage ALS'!M35-Equations!B$31)*(Equations!E$31-Equations!C$31)/(Equations!D$31-Equations!B$31))+Equations!C$31-'Encodage ALS'!N35&gt;0,"ALI","")))),IF((('Encodage ALS'!M35-Equations!B$28)*(Equations!E$28-Equations!C$28)/(Equations!D$28-Equations!B$28))+Equations!C$28-'Encodage ALS'!N35&gt;0,"ALI","")),"-")</f>
        <v>-</v>
      </c>
      <c r="I35" s="6" t="str">
        <f>IF(H35="",IF((('Encodage ALS'!M35-Equations!B$27)*(Equations!E$27-Equations!C$27)/(Equations!D$27-Equations!B$27))+Equations!C$27-'Encodage ALS'!N35&gt;0,IF((('Encodage ALS'!M35-Equations!B$43)*(Equations!E$43-Equations!C$43)/(Equations!D$43-Equations!B$43))+Equations!C$43-'Encodage ALS'!N35&lt;0,IF((('Encodage ALS'!M35-Equations!B$23)*(Equations!E$23-Equations!C$23)/(Equations!D$23-Equations!B$23))+Equations!C$23-'Encodage ALS'!N35&gt;0,"A",IF((('Encodage ALS'!M35-Equations!B$24)*(Equations!E$24-Equations!C$24)/(Equations!D$24-Equations!B$24))+Equations!C$24-'Encodage ALS'!N35&gt;0,"A","AS")),IF((('Encodage ALS'!M35-Equations!B$24)*(Equations!E$24-Equations!C$24)/(Equations!D$24-Equations!B$24))+Equations!C$24-'Encodage ALS'!N35&gt;0,"AL",IF((('Encodage ALS'!M35-Equations!B$25)*(Equations!E$25-Equations!C$25)/(Equations!D$25-Equations!B$25))+Equations!C$25-'Encodage ALS'!N35&gt;0,"AL","AS"))),""),"-")</f>
        <v>-</v>
      </c>
      <c r="J35" s="6" t="str">
        <f>IF(I35="",IF((('Encodage ALS'!M35-Equations!B$26)*(Equations!E$26-Equations!C$26)/(Equations!D$26-Equations!B$26))+Equations!C$26-'Encodage ALS'!N35&gt;0,IF((('Encodage ALS'!M35-Equations!B$22)*(Equations!E$22-Equations!C$22)/(Equations!D$22-Equations!B$22))+Equations!C$22-'Encodage ALS'!N35&gt;0,"ALO",IF((('Encodage ALS'!M35-Equations!B$23)*(Equations!E$23-Equations!C$23)/(Equations!D$23-Equations!B$23))+Equations!C$23-'Encodage ALS'!N35&gt;0,"ALO","ALS")),IF((('Encodage ALS'!M35-Equations!B$21)*(Equations!E$21-Equations!C$21)/(Equations!D$21-Equations!B$21))+Equations!C$21-'Encodage ALS'!N35&gt;0,"ATL",IF((('Encodage ALS'!M35-Equations!B$20)*(Equations!E$20-Equations!C$20)/(Equations!D$20-Equations!B$20))+Equations!C$20-'Encodage ALS'!N35&lt;0,"ATL",IF((('Encodage ALS'!M35-Equations!B$19)*(Equations!E$19-Equations!C$19)/(Equations!D$19-Equations!B$19))+Equations!C$19-'Encodage ALS'!N35&lt;0,"ATL","ALS")))),"-")</f>
        <v>-</v>
      </c>
      <c r="K35" s="23">
        <f t="shared" si="0"/>
      </c>
      <c r="L35" s="23" t="str">
        <f t="shared" si="1"/>
        <v>A</v>
      </c>
      <c r="M35" s="3">
        <f t="shared" si="7"/>
        <v>0</v>
      </c>
      <c r="N35" s="3">
        <f t="shared" si="8"/>
        <v>0</v>
      </c>
      <c r="P35" s="1" t="str">
        <f t="shared" si="2"/>
        <v>-</v>
      </c>
      <c r="Q35" s="1" t="str">
        <f t="shared" si="3"/>
        <v>A</v>
      </c>
      <c r="R35" s="1" t="str">
        <f t="shared" si="4"/>
        <v>-</v>
      </c>
    </row>
    <row r="36" spans="1:18" ht="12.75">
      <c r="A36" s="2">
        <v>33</v>
      </c>
      <c r="B36" s="2"/>
      <c r="C36" s="5"/>
      <c r="D36" s="5"/>
      <c r="E36" s="5"/>
      <c r="F36" s="6" t="str">
        <f>IF((('Encodage ALS'!M36-Equations!B$32)*(Equations!E$32-Equations!C$32)/(Equations!D$32-Equations!B$32))+Equations!C$32-'Encodage ALS'!N36&gt;0,IF((('Encodage ALS'!M36-Equations!B$39)*(Equations!E$39-Equations!C$39)/(Equations!D$39-Equations!B$39))+Equations!C$39-'Encodage ALS'!N36&gt;0,IF((('Encodage ALS'!M36-Equations!B$41)*(Equations!E$41-Equations!C$41)/(Equations!D$41-Equations!B$41))+Equations!C$41-'Encodage ALS'!N36&lt;0,"SA",IF((('Encodage ALS'!M36-Equations!B$42)*(Equations!E$42-Equations!C$42)/(Equations!D$42-Equations!B$42))+Equations!C$42-'Encodage ALS'!N36&gt;0,"S","SL")),IF((('Encodage ALS'!M36-Equations!B$35)*(Equations!E$35-Equations!C$35)/(Equations!D$35-Equations!B$35))+Equations!C$35-'Encodage ALS'!N36&gt;0,IF((('Encodage ALS'!M36-Equations!B$38)*(Equations!E$38-Equations!C$38)/(Equations!D$38-Equations!B$38))+Equations!C$38-'Encodage ALS'!N36&lt;0,"LSL",IF((('Encodage ALS'!M36-Equations!B$40)*(Equations!E$40-Equations!C$40)/(Equations!D$40-Equations!B$40))+Equations!C$40-'Encodage ALS'!N36&gt;0,"LSP","LS")),"")),"")</f>
        <v>S</v>
      </c>
      <c r="G36" s="6" t="str">
        <f>IF(F36="",IF((('Encodage ALS'!M36-Equations!B$32)*(Equations!E$32-Equations!C$32)/(Equations!D$32-Equations!B$32))+Equations!C$32-'Encodage ALS'!N36&gt;0,IF((('Encodage ALS'!M36-Equations!B$37)*(Equations!E$37-Equations!C$37)/(Equations!D$37-Equations!B$37))+Equations!C$37-'Encodage ALS'!N36&gt;0,"LL","L"),IF((('Encodage ALS'!M36-Equations!B$34)*(Equations!E$34-Equations!C$34)/(Equations!D$34-Equations!B$34))+Equations!C$34-'Encodage ALS'!N36&gt;0,IF((('Encodage ALS'!M36-Equations!B$35)*(Equations!E$35-Equations!C$35)/(Equations!D$35-Equations!B$35))+Equations!C$35-'Encodage ALS'!N36&lt;0,"LLO","LSL"),IF((('Encodage ALS'!M36-Equations!B$33)*(Equations!E$33-Equations!C$33)/(Equations!D$33-Equations!B$33))+Equations!C$33-'Encodage ALS'!N36&gt;0,"LSL",""))),"-")</f>
        <v>-</v>
      </c>
      <c r="H36" s="6" t="str">
        <f>IF(G36="",IF((('Encodage ALS'!M36-Equations!B$27)*(Equations!E$27-Equations!C$27)/(Equations!D$27-Equations!B$27))+Equations!C$27-'Encodage ALS'!N36&gt;0,IF((('Encodage ALS'!M36-Equations!B$28)*(Equations!E$28-Equations!C$28)/(Equations!D$28-Equations!B$28))+Equations!C$28-'Encodage ALS'!N36&gt;0,"ALI",IF((('Encodage ALS'!M36-Equations!B$29)*(Equations!E$29-Equations!C$29)/(Equations!D$29-Equations!B$29))+Equations!C$29-'Encodage ALS'!N36&gt;0,"ALI",IF((('Encodage ALS'!M36-Equations!B$30)*(Equations!E$30-Equations!C$30)/(Equations!D$30-Equations!B$30))+Equations!C$30-'Encodage ALS'!N36&gt;0,"ALI",IF((('Encodage ALS'!M36-Equations!B$31)*(Equations!E$31-Equations!C$31)/(Equations!D$31-Equations!B$31))+Equations!C$31-'Encodage ALS'!N36&gt;0,"ALI","")))),IF((('Encodage ALS'!M36-Equations!B$28)*(Equations!E$28-Equations!C$28)/(Equations!D$28-Equations!B$28))+Equations!C$28-'Encodage ALS'!N36&gt;0,"ALI","")),"-")</f>
        <v>-</v>
      </c>
      <c r="I36" s="6" t="str">
        <f>IF(H36="",IF((('Encodage ALS'!M36-Equations!B$27)*(Equations!E$27-Equations!C$27)/(Equations!D$27-Equations!B$27))+Equations!C$27-'Encodage ALS'!N36&gt;0,IF((('Encodage ALS'!M36-Equations!B$43)*(Equations!E$43-Equations!C$43)/(Equations!D$43-Equations!B$43))+Equations!C$43-'Encodage ALS'!N36&lt;0,IF((('Encodage ALS'!M36-Equations!B$23)*(Equations!E$23-Equations!C$23)/(Equations!D$23-Equations!B$23))+Equations!C$23-'Encodage ALS'!N36&gt;0,"A",IF((('Encodage ALS'!M36-Equations!B$24)*(Equations!E$24-Equations!C$24)/(Equations!D$24-Equations!B$24))+Equations!C$24-'Encodage ALS'!N36&gt;0,"A","AS")),IF((('Encodage ALS'!M36-Equations!B$24)*(Equations!E$24-Equations!C$24)/(Equations!D$24-Equations!B$24))+Equations!C$24-'Encodage ALS'!N36&gt;0,"AL",IF((('Encodage ALS'!M36-Equations!B$25)*(Equations!E$25-Equations!C$25)/(Equations!D$25-Equations!B$25))+Equations!C$25-'Encodage ALS'!N36&gt;0,"AL","AS"))),""),"-")</f>
        <v>-</v>
      </c>
      <c r="J36" s="6" t="str">
        <f>IF(I36="",IF((('Encodage ALS'!M36-Equations!B$26)*(Equations!E$26-Equations!C$26)/(Equations!D$26-Equations!B$26))+Equations!C$26-'Encodage ALS'!N36&gt;0,IF((('Encodage ALS'!M36-Equations!B$22)*(Equations!E$22-Equations!C$22)/(Equations!D$22-Equations!B$22))+Equations!C$22-'Encodage ALS'!N36&gt;0,"ALO",IF((('Encodage ALS'!M36-Equations!B$23)*(Equations!E$23-Equations!C$23)/(Equations!D$23-Equations!B$23))+Equations!C$23-'Encodage ALS'!N36&gt;0,"ALO","ALS")),IF((('Encodage ALS'!M36-Equations!B$21)*(Equations!E$21-Equations!C$21)/(Equations!D$21-Equations!B$21))+Equations!C$21-'Encodage ALS'!N36&gt;0,"ATL",IF((('Encodage ALS'!M36-Equations!B$20)*(Equations!E$20-Equations!C$20)/(Equations!D$20-Equations!B$20))+Equations!C$20-'Encodage ALS'!N36&lt;0,"ATL",IF((('Encodage ALS'!M36-Equations!B$19)*(Equations!E$19-Equations!C$19)/(Equations!D$19-Equations!B$19))+Equations!C$19-'Encodage ALS'!N36&lt;0,"ATL","ALS")))),"-")</f>
        <v>-</v>
      </c>
      <c r="K36" s="23">
        <f t="shared" si="0"/>
      </c>
      <c r="L36" s="23" t="str">
        <f t="shared" si="1"/>
        <v>A</v>
      </c>
      <c r="M36" s="3">
        <f t="shared" si="7"/>
        <v>0</v>
      </c>
      <c r="N36" s="3">
        <f t="shared" si="8"/>
        <v>0</v>
      </c>
      <c r="P36" s="1" t="str">
        <f t="shared" si="2"/>
        <v>-</v>
      </c>
      <c r="Q36" s="1" t="str">
        <f t="shared" si="3"/>
        <v>A</v>
      </c>
      <c r="R36" s="1" t="str">
        <f t="shared" si="4"/>
        <v>-</v>
      </c>
    </row>
    <row r="37" spans="1:18" ht="12.75">
      <c r="A37" s="2">
        <v>34</v>
      </c>
      <c r="B37" s="2"/>
      <c r="C37" s="5"/>
      <c r="D37" s="5"/>
      <c r="E37" s="5"/>
      <c r="F37" s="6" t="str">
        <f>IF((('Encodage ALS'!M37-Equations!B$32)*(Equations!E$32-Equations!C$32)/(Equations!D$32-Equations!B$32))+Equations!C$32-'Encodage ALS'!N37&gt;0,IF((('Encodage ALS'!M37-Equations!B$39)*(Equations!E$39-Equations!C$39)/(Equations!D$39-Equations!B$39))+Equations!C$39-'Encodage ALS'!N37&gt;0,IF((('Encodage ALS'!M37-Equations!B$41)*(Equations!E$41-Equations!C$41)/(Equations!D$41-Equations!B$41))+Equations!C$41-'Encodage ALS'!N37&lt;0,"SA",IF((('Encodage ALS'!M37-Equations!B$42)*(Equations!E$42-Equations!C$42)/(Equations!D$42-Equations!B$42))+Equations!C$42-'Encodage ALS'!N37&gt;0,"S","SL")),IF((('Encodage ALS'!M37-Equations!B$35)*(Equations!E$35-Equations!C$35)/(Equations!D$35-Equations!B$35))+Equations!C$35-'Encodage ALS'!N37&gt;0,IF((('Encodage ALS'!M37-Equations!B$38)*(Equations!E$38-Equations!C$38)/(Equations!D$38-Equations!B$38))+Equations!C$38-'Encodage ALS'!N37&lt;0,"LSL",IF((('Encodage ALS'!M37-Equations!B$40)*(Equations!E$40-Equations!C$40)/(Equations!D$40-Equations!B$40))+Equations!C$40-'Encodage ALS'!N37&gt;0,"LSP","LS")),"")),"")</f>
        <v>S</v>
      </c>
      <c r="G37" s="6" t="str">
        <f>IF(F37="",IF((('Encodage ALS'!M37-Equations!B$32)*(Equations!E$32-Equations!C$32)/(Equations!D$32-Equations!B$32))+Equations!C$32-'Encodage ALS'!N37&gt;0,IF((('Encodage ALS'!M37-Equations!B$37)*(Equations!E$37-Equations!C$37)/(Equations!D$37-Equations!B$37))+Equations!C$37-'Encodage ALS'!N37&gt;0,"LL","L"),IF((('Encodage ALS'!M37-Equations!B$34)*(Equations!E$34-Equations!C$34)/(Equations!D$34-Equations!B$34))+Equations!C$34-'Encodage ALS'!N37&gt;0,IF((('Encodage ALS'!M37-Equations!B$35)*(Equations!E$35-Equations!C$35)/(Equations!D$35-Equations!B$35))+Equations!C$35-'Encodage ALS'!N37&lt;0,"LLO","LSL"),IF((('Encodage ALS'!M37-Equations!B$33)*(Equations!E$33-Equations!C$33)/(Equations!D$33-Equations!B$33))+Equations!C$33-'Encodage ALS'!N37&gt;0,"LSL",""))),"-")</f>
        <v>-</v>
      </c>
      <c r="H37" s="6" t="str">
        <f>IF(G37="",IF((('Encodage ALS'!M37-Equations!B$27)*(Equations!E$27-Equations!C$27)/(Equations!D$27-Equations!B$27))+Equations!C$27-'Encodage ALS'!N37&gt;0,IF((('Encodage ALS'!M37-Equations!B$28)*(Equations!E$28-Equations!C$28)/(Equations!D$28-Equations!B$28))+Equations!C$28-'Encodage ALS'!N37&gt;0,"ALI",IF((('Encodage ALS'!M37-Equations!B$29)*(Equations!E$29-Equations!C$29)/(Equations!D$29-Equations!B$29))+Equations!C$29-'Encodage ALS'!N37&gt;0,"ALI",IF((('Encodage ALS'!M37-Equations!B$30)*(Equations!E$30-Equations!C$30)/(Equations!D$30-Equations!B$30))+Equations!C$30-'Encodage ALS'!N37&gt;0,"ALI",IF((('Encodage ALS'!M37-Equations!B$31)*(Equations!E$31-Equations!C$31)/(Equations!D$31-Equations!B$31))+Equations!C$31-'Encodage ALS'!N37&gt;0,"ALI","")))),IF((('Encodage ALS'!M37-Equations!B$28)*(Equations!E$28-Equations!C$28)/(Equations!D$28-Equations!B$28))+Equations!C$28-'Encodage ALS'!N37&gt;0,"ALI","")),"-")</f>
        <v>-</v>
      </c>
      <c r="I37" s="6" t="str">
        <f>IF(H37="",IF((('Encodage ALS'!M37-Equations!B$27)*(Equations!E$27-Equations!C$27)/(Equations!D$27-Equations!B$27))+Equations!C$27-'Encodage ALS'!N37&gt;0,IF((('Encodage ALS'!M37-Equations!B$43)*(Equations!E$43-Equations!C$43)/(Equations!D$43-Equations!B$43))+Equations!C$43-'Encodage ALS'!N37&lt;0,IF((('Encodage ALS'!M37-Equations!B$23)*(Equations!E$23-Equations!C$23)/(Equations!D$23-Equations!B$23))+Equations!C$23-'Encodage ALS'!N37&gt;0,"A",IF((('Encodage ALS'!M37-Equations!B$24)*(Equations!E$24-Equations!C$24)/(Equations!D$24-Equations!B$24))+Equations!C$24-'Encodage ALS'!N37&gt;0,"A","AS")),IF((('Encodage ALS'!M37-Equations!B$24)*(Equations!E$24-Equations!C$24)/(Equations!D$24-Equations!B$24))+Equations!C$24-'Encodage ALS'!N37&gt;0,"AL",IF((('Encodage ALS'!M37-Equations!B$25)*(Equations!E$25-Equations!C$25)/(Equations!D$25-Equations!B$25))+Equations!C$25-'Encodage ALS'!N37&gt;0,"AL","AS"))),""),"-")</f>
        <v>-</v>
      </c>
      <c r="J37" s="6" t="str">
        <f>IF(I37="",IF((('Encodage ALS'!M37-Equations!B$26)*(Equations!E$26-Equations!C$26)/(Equations!D$26-Equations!B$26))+Equations!C$26-'Encodage ALS'!N37&gt;0,IF((('Encodage ALS'!M37-Equations!B$22)*(Equations!E$22-Equations!C$22)/(Equations!D$22-Equations!B$22))+Equations!C$22-'Encodage ALS'!N37&gt;0,"ALO",IF((('Encodage ALS'!M37-Equations!B$23)*(Equations!E$23-Equations!C$23)/(Equations!D$23-Equations!B$23))+Equations!C$23-'Encodage ALS'!N37&gt;0,"ALO","ALS")),IF((('Encodage ALS'!M37-Equations!B$21)*(Equations!E$21-Equations!C$21)/(Equations!D$21-Equations!B$21))+Equations!C$21-'Encodage ALS'!N37&gt;0,"ATL",IF((('Encodage ALS'!M37-Equations!B$20)*(Equations!E$20-Equations!C$20)/(Equations!D$20-Equations!B$20))+Equations!C$20-'Encodage ALS'!N37&lt;0,"ATL",IF((('Encodage ALS'!M37-Equations!B$19)*(Equations!E$19-Equations!C$19)/(Equations!D$19-Equations!B$19))+Equations!C$19-'Encodage ALS'!N37&lt;0,"ATL","ALS")))),"-")</f>
        <v>-</v>
      </c>
      <c r="K37" s="23">
        <f t="shared" si="0"/>
      </c>
      <c r="L37" s="23" t="str">
        <f t="shared" si="1"/>
        <v>A</v>
      </c>
      <c r="M37" s="3">
        <f t="shared" si="7"/>
        <v>0</v>
      </c>
      <c r="N37" s="3">
        <f t="shared" si="8"/>
        <v>0</v>
      </c>
      <c r="P37" s="1" t="str">
        <f t="shared" si="2"/>
        <v>-</v>
      </c>
      <c r="Q37" s="1" t="str">
        <f t="shared" si="3"/>
        <v>A</v>
      </c>
      <c r="R37" s="1" t="str">
        <f t="shared" si="4"/>
        <v>-</v>
      </c>
    </row>
    <row r="38" spans="1:18" ht="12.75">
      <c r="A38" s="2">
        <v>35</v>
      </c>
      <c r="B38" s="2"/>
      <c r="C38" s="5"/>
      <c r="D38" s="5"/>
      <c r="E38" s="5"/>
      <c r="F38" s="6" t="str">
        <f>IF((('Encodage ALS'!M38-Equations!B$32)*(Equations!E$32-Equations!C$32)/(Equations!D$32-Equations!B$32))+Equations!C$32-'Encodage ALS'!N38&gt;0,IF((('Encodage ALS'!M38-Equations!B$39)*(Equations!E$39-Equations!C$39)/(Equations!D$39-Equations!B$39))+Equations!C$39-'Encodage ALS'!N38&gt;0,IF((('Encodage ALS'!M38-Equations!B$41)*(Equations!E$41-Equations!C$41)/(Equations!D$41-Equations!B$41))+Equations!C$41-'Encodage ALS'!N38&lt;0,"SA",IF((('Encodage ALS'!M38-Equations!B$42)*(Equations!E$42-Equations!C$42)/(Equations!D$42-Equations!B$42))+Equations!C$42-'Encodage ALS'!N38&gt;0,"S","SL")),IF((('Encodage ALS'!M38-Equations!B$35)*(Equations!E$35-Equations!C$35)/(Equations!D$35-Equations!B$35))+Equations!C$35-'Encodage ALS'!N38&gt;0,IF((('Encodage ALS'!M38-Equations!B$38)*(Equations!E$38-Equations!C$38)/(Equations!D$38-Equations!B$38))+Equations!C$38-'Encodage ALS'!N38&lt;0,"LSL",IF((('Encodage ALS'!M38-Equations!B$40)*(Equations!E$40-Equations!C$40)/(Equations!D$40-Equations!B$40))+Equations!C$40-'Encodage ALS'!N38&gt;0,"LSP","LS")),"")),"")</f>
        <v>S</v>
      </c>
      <c r="G38" s="6" t="str">
        <f>IF(F38="",IF((('Encodage ALS'!M38-Equations!B$32)*(Equations!E$32-Equations!C$32)/(Equations!D$32-Equations!B$32))+Equations!C$32-'Encodage ALS'!N38&gt;0,IF((('Encodage ALS'!M38-Equations!B$37)*(Equations!E$37-Equations!C$37)/(Equations!D$37-Equations!B$37))+Equations!C$37-'Encodage ALS'!N38&gt;0,"LL","L"),IF((('Encodage ALS'!M38-Equations!B$34)*(Equations!E$34-Equations!C$34)/(Equations!D$34-Equations!B$34))+Equations!C$34-'Encodage ALS'!N38&gt;0,IF((('Encodage ALS'!M38-Equations!B$35)*(Equations!E$35-Equations!C$35)/(Equations!D$35-Equations!B$35))+Equations!C$35-'Encodage ALS'!N38&lt;0,"LLO","LSL"),IF((('Encodage ALS'!M38-Equations!B$33)*(Equations!E$33-Equations!C$33)/(Equations!D$33-Equations!B$33))+Equations!C$33-'Encodage ALS'!N38&gt;0,"LSL",""))),"-")</f>
        <v>-</v>
      </c>
      <c r="H38" s="6" t="str">
        <f>IF(G38="",IF((('Encodage ALS'!M38-Equations!B$27)*(Equations!E$27-Equations!C$27)/(Equations!D$27-Equations!B$27))+Equations!C$27-'Encodage ALS'!N38&gt;0,IF((('Encodage ALS'!M38-Equations!B$28)*(Equations!E$28-Equations!C$28)/(Equations!D$28-Equations!B$28))+Equations!C$28-'Encodage ALS'!N38&gt;0,"ALI",IF((('Encodage ALS'!M38-Equations!B$29)*(Equations!E$29-Equations!C$29)/(Equations!D$29-Equations!B$29))+Equations!C$29-'Encodage ALS'!N38&gt;0,"ALI",IF((('Encodage ALS'!M38-Equations!B$30)*(Equations!E$30-Equations!C$30)/(Equations!D$30-Equations!B$30))+Equations!C$30-'Encodage ALS'!N38&gt;0,"ALI",IF((('Encodage ALS'!M38-Equations!B$31)*(Equations!E$31-Equations!C$31)/(Equations!D$31-Equations!B$31))+Equations!C$31-'Encodage ALS'!N38&gt;0,"ALI","")))),IF((('Encodage ALS'!M38-Equations!B$28)*(Equations!E$28-Equations!C$28)/(Equations!D$28-Equations!B$28))+Equations!C$28-'Encodage ALS'!N38&gt;0,"ALI","")),"-")</f>
        <v>-</v>
      </c>
      <c r="I38" s="6" t="str">
        <f>IF(H38="",IF((('Encodage ALS'!M38-Equations!B$27)*(Equations!E$27-Equations!C$27)/(Equations!D$27-Equations!B$27))+Equations!C$27-'Encodage ALS'!N38&gt;0,IF((('Encodage ALS'!M38-Equations!B$43)*(Equations!E$43-Equations!C$43)/(Equations!D$43-Equations!B$43))+Equations!C$43-'Encodage ALS'!N38&lt;0,IF((('Encodage ALS'!M38-Equations!B$23)*(Equations!E$23-Equations!C$23)/(Equations!D$23-Equations!B$23))+Equations!C$23-'Encodage ALS'!N38&gt;0,"A",IF((('Encodage ALS'!M38-Equations!B$24)*(Equations!E$24-Equations!C$24)/(Equations!D$24-Equations!B$24))+Equations!C$24-'Encodage ALS'!N38&gt;0,"A","AS")),IF((('Encodage ALS'!M38-Equations!B$24)*(Equations!E$24-Equations!C$24)/(Equations!D$24-Equations!B$24))+Equations!C$24-'Encodage ALS'!N38&gt;0,"AL",IF((('Encodage ALS'!M38-Equations!B$25)*(Equations!E$25-Equations!C$25)/(Equations!D$25-Equations!B$25))+Equations!C$25-'Encodage ALS'!N38&gt;0,"AL","AS"))),""),"-")</f>
        <v>-</v>
      </c>
      <c r="J38" s="6" t="str">
        <f>IF(I38="",IF((('Encodage ALS'!M38-Equations!B$26)*(Equations!E$26-Equations!C$26)/(Equations!D$26-Equations!B$26))+Equations!C$26-'Encodage ALS'!N38&gt;0,IF((('Encodage ALS'!M38-Equations!B$22)*(Equations!E$22-Equations!C$22)/(Equations!D$22-Equations!B$22))+Equations!C$22-'Encodage ALS'!N38&gt;0,"ALO",IF((('Encodage ALS'!M38-Equations!B$23)*(Equations!E$23-Equations!C$23)/(Equations!D$23-Equations!B$23))+Equations!C$23-'Encodage ALS'!N38&gt;0,"ALO","ALS")),IF((('Encodage ALS'!M38-Equations!B$21)*(Equations!E$21-Equations!C$21)/(Equations!D$21-Equations!B$21))+Equations!C$21-'Encodage ALS'!N38&gt;0,"ATL",IF((('Encodage ALS'!M38-Equations!B$20)*(Equations!E$20-Equations!C$20)/(Equations!D$20-Equations!B$20))+Equations!C$20-'Encodage ALS'!N38&lt;0,"ATL",IF((('Encodage ALS'!M38-Equations!B$19)*(Equations!E$19-Equations!C$19)/(Equations!D$19-Equations!B$19))+Equations!C$19-'Encodage ALS'!N38&lt;0,"ATL","ALS")))),"-")</f>
        <v>-</v>
      </c>
      <c r="K38" s="23">
        <f t="shared" si="0"/>
      </c>
      <c r="L38" s="23" t="str">
        <f t="shared" si="1"/>
        <v>A</v>
      </c>
      <c r="M38" s="3">
        <f t="shared" si="7"/>
        <v>0</v>
      </c>
      <c r="N38" s="3">
        <f t="shared" si="8"/>
        <v>0</v>
      </c>
      <c r="P38" s="1" t="str">
        <f t="shared" si="2"/>
        <v>-</v>
      </c>
      <c r="Q38" s="1" t="str">
        <f t="shared" si="3"/>
        <v>A</v>
      </c>
      <c r="R38" s="1" t="str">
        <f t="shared" si="4"/>
        <v>-</v>
      </c>
    </row>
    <row r="39" spans="1:18" ht="12.75">
      <c r="A39" s="2">
        <v>36</v>
      </c>
      <c r="B39" s="2"/>
      <c r="C39" s="5"/>
      <c r="D39" s="5"/>
      <c r="E39" s="5"/>
      <c r="F39" s="6" t="str">
        <f>IF((('Encodage ALS'!M39-Equations!B$32)*(Equations!E$32-Equations!C$32)/(Equations!D$32-Equations!B$32))+Equations!C$32-'Encodage ALS'!N39&gt;0,IF((('Encodage ALS'!M39-Equations!B$39)*(Equations!E$39-Equations!C$39)/(Equations!D$39-Equations!B$39))+Equations!C$39-'Encodage ALS'!N39&gt;0,IF((('Encodage ALS'!M39-Equations!B$41)*(Equations!E$41-Equations!C$41)/(Equations!D$41-Equations!B$41))+Equations!C$41-'Encodage ALS'!N39&lt;0,"SA",IF((('Encodage ALS'!M39-Equations!B$42)*(Equations!E$42-Equations!C$42)/(Equations!D$42-Equations!B$42))+Equations!C$42-'Encodage ALS'!N39&gt;0,"S","SL")),IF((('Encodage ALS'!M39-Equations!B$35)*(Equations!E$35-Equations!C$35)/(Equations!D$35-Equations!B$35))+Equations!C$35-'Encodage ALS'!N39&gt;0,IF((('Encodage ALS'!M39-Equations!B$38)*(Equations!E$38-Equations!C$38)/(Equations!D$38-Equations!B$38))+Equations!C$38-'Encodage ALS'!N39&lt;0,"LSL",IF((('Encodage ALS'!M39-Equations!B$40)*(Equations!E$40-Equations!C$40)/(Equations!D$40-Equations!B$40))+Equations!C$40-'Encodage ALS'!N39&gt;0,"LSP","LS")),"")),"")</f>
        <v>S</v>
      </c>
      <c r="G39" s="6" t="str">
        <f>IF(F39="",IF((('Encodage ALS'!M39-Equations!B$32)*(Equations!E$32-Equations!C$32)/(Equations!D$32-Equations!B$32))+Equations!C$32-'Encodage ALS'!N39&gt;0,IF((('Encodage ALS'!M39-Equations!B$37)*(Equations!E$37-Equations!C$37)/(Equations!D$37-Equations!B$37))+Equations!C$37-'Encodage ALS'!N39&gt;0,"LL","L"),IF((('Encodage ALS'!M39-Equations!B$34)*(Equations!E$34-Equations!C$34)/(Equations!D$34-Equations!B$34))+Equations!C$34-'Encodage ALS'!N39&gt;0,IF((('Encodage ALS'!M39-Equations!B$35)*(Equations!E$35-Equations!C$35)/(Equations!D$35-Equations!B$35))+Equations!C$35-'Encodage ALS'!N39&lt;0,"LLO","LSL"),IF((('Encodage ALS'!M39-Equations!B$33)*(Equations!E$33-Equations!C$33)/(Equations!D$33-Equations!B$33))+Equations!C$33-'Encodage ALS'!N39&gt;0,"LSL",""))),"-")</f>
        <v>-</v>
      </c>
      <c r="H39" s="6" t="str">
        <f>IF(G39="",IF((('Encodage ALS'!M39-Equations!B$27)*(Equations!E$27-Equations!C$27)/(Equations!D$27-Equations!B$27))+Equations!C$27-'Encodage ALS'!N39&gt;0,IF((('Encodage ALS'!M39-Equations!B$28)*(Equations!E$28-Equations!C$28)/(Equations!D$28-Equations!B$28))+Equations!C$28-'Encodage ALS'!N39&gt;0,"ALI",IF((('Encodage ALS'!M39-Equations!B$29)*(Equations!E$29-Equations!C$29)/(Equations!D$29-Equations!B$29))+Equations!C$29-'Encodage ALS'!N39&gt;0,"ALI",IF((('Encodage ALS'!M39-Equations!B$30)*(Equations!E$30-Equations!C$30)/(Equations!D$30-Equations!B$30))+Equations!C$30-'Encodage ALS'!N39&gt;0,"ALI",IF((('Encodage ALS'!M39-Equations!B$31)*(Equations!E$31-Equations!C$31)/(Equations!D$31-Equations!B$31))+Equations!C$31-'Encodage ALS'!N39&gt;0,"ALI","")))),IF((('Encodage ALS'!M39-Equations!B$28)*(Equations!E$28-Equations!C$28)/(Equations!D$28-Equations!B$28))+Equations!C$28-'Encodage ALS'!N39&gt;0,"ALI","")),"-")</f>
        <v>-</v>
      </c>
      <c r="I39" s="6" t="str">
        <f>IF(H39="",IF((('Encodage ALS'!M39-Equations!B$27)*(Equations!E$27-Equations!C$27)/(Equations!D$27-Equations!B$27))+Equations!C$27-'Encodage ALS'!N39&gt;0,IF((('Encodage ALS'!M39-Equations!B$43)*(Equations!E$43-Equations!C$43)/(Equations!D$43-Equations!B$43))+Equations!C$43-'Encodage ALS'!N39&lt;0,IF((('Encodage ALS'!M39-Equations!B$23)*(Equations!E$23-Equations!C$23)/(Equations!D$23-Equations!B$23))+Equations!C$23-'Encodage ALS'!N39&gt;0,"A",IF((('Encodage ALS'!M39-Equations!B$24)*(Equations!E$24-Equations!C$24)/(Equations!D$24-Equations!B$24))+Equations!C$24-'Encodage ALS'!N39&gt;0,"A","AS")),IF((('Encodage ALS'!M39-Equations!B$24)*(Equations!E$24-Equations!C$24)/(Equations!D$24-Equations!B$24))+Equations!C$24-'Encodage ALS'!N39&gt;0,"AL",IF((('Encodage ALS'!M39-Equations!B$25)*(Equations!E$25-Equations!C$25)/(Equations!D$25-Equations!B$25))+Equations!C$25-'Encodage ALS'!N39&gt;0,"AL","AS"))),""),"-")</f>
        <v>-</v>
      </c>
      <c r="J39" s="6" t="str">
        <f>IF(I39="",IF((('Encodage ALS'!M39-Equations!B$26)*(Equations!E$26-Equations!C$26)/(Equations!D$26-Equations!B$26))+Equations!C$26-'Encodage ALS'!N39&gt;0,IF((('Encodage ALS'!M39-Equations!B$22)*(Equations!E$22-Equations!C$22)/(Equations!D$22-Equations!B$22))+Equations!C$22-'Encodage ALS'!N39&gt;0,"ALO",IF((('Encodage ALS'!M39-Equations!B$23)*(Equations!E$23-Equations!C$23)/(Equations!D$23-Equations!B$23))+Equations!C$23-'Encodage ALS'!N39&gt;0,"ALO","ALS")),IF((('Encodage ALS'!M39-Equations!B$21)*(Equations!E$21-Equations!C$21)/(Equations!D$21-Equations!B$21))+Equations!C$21-'Encodage ALS'!N39&gt;0,"ATL",IF((('Encodage ALS'!M39-Equations!B$20)*(Equations!E$20-Equations!C$20)/(Equations!D$20-Equations!B$20))+Equations!C$20-'Encodage ALS'!N39&lt;0,"ATL",IF((('Encodage ALS'!M39-Equations!B$19)*(Equations!E$19-Equations!C$19)/(Equations!D$19-Equations!B$19))+Equations!C$19-'Encodage ALS'!N39&lt;0,"ATL","ALS")))),"-")</f>
        <v>-</v>
      </c>
      <c r="K39" s="23">
        <f t="shared" si="0"/>
      </c>
      <c r="L39" s="23" t="str">
        <f t="shared" si="1"/>
        <v>A</v>
      </c>
      <c r="M39" s="3">
        <f t="shared" si="7"/>
        <v>0</v>
      </c>
      <c r="N39" s="3">
        <f t="shared" si="8"/>
        <v>0</v>
      </c>
      <c r="P39" s="1" t="str">
        <f t="shared" si="2"/>
        <v>-</v>
      </c>
      <c r="Q39" s="1" t="str">
        <f t="shared" si="3"/>
        <v>A</v>
      </c>
      <c r="R39" s="1" t="str">
        <f t="shared" si="4"/>
        <v>-</v>
      </c>
    </row>
    <row r="40" spans="1:18" ht="12.75">
      <c r="A40" s="2">
        <v>37</v>
      </c>
      <c r="B40" s="2"/>
      <c r="C40" s="5"/>
      <c r="D40" s="5"/>
      <c r="E40" s="5"/>
      <c r="F40" s="6" t="str">
        <f>IF((('Encodage ALS'!M40-Equations!B$32)*(Equations!E$32-Equations!C$32)/(Equations!D$32-Equations!B$32))+Equations!C$32-'Encodage ALS'!N40&gt;0,IF((('Encodage ALS'!M40-Equations!B$39)*(Equations!E$39-Equations!C$39)/(Equations!D$39-Equations!B$39))+Equations!C$39-'Encodage ALS'!N40&gt;0,IF((('Encodage ALS'!M40-Equations!B$41)*(Equations!E$41-Equations!C$41)/(Equations!D$41-Equations!B$41))+Equations!C$41-'Encodage ALS'!N40&lt;0,"SA",IF((('Encodage ALS'!M40-Equations!B$42)*(Equations!E$42-Equations!C$42)/(Equations!D$42-Equations!B$42))+Equations!C$42-'Encodage ALS'!N40&gt;0,"S","SL")),IF((('Encodage ALS'!M40-Equations!B$35)*(Equations!E$35-Equations!C$35)/(Equations!D$35-Equations!B$35))+Equations!C$35-'Encodage ALS'!N40&gt;0,IF((('Encodage ALS'!M40-Equations!B$38)*(Equations!E$38-Equations!C$38)/(Equations!D$38-Equations!B$38))+Equations!C$38-'Encodage ALS'!N40&lt;0,"LSL",IF((('Encodage ALS'!M40-Equations!B$40)*(Equations!E$40-Equations!C$40)/(Equations!D$40-Equations!B$40))+Equations!C$40-'Encodage ALS'!N40&gt;0,"LSP","LS")),"")),"")</f>
        <v>S</v>
      </c>
      <c r="G40" s="6" t="str">
        <f>IF(F40="",IF((('Encodage ALS'!M40-Equations!B$32)*(Equations!E$32-Equations!C$32)/(Equations!D$32-Equations!B$32))+Equations!C$32-'Encodage ALS'!N40&gt;0,IF((('Encodage ALS'!M40-Equations!B$37)*(Equations!E$37-Equations!C$37)/(Equations!D$37-Equations!B$37))+Equations!C$37-'Encodage ALS'!N40&gt;0,"LL","L"),IF((('Encodage ALS'!M40-Equations!B$34)*(Equations!E$34-Equations!C$34)/(Equations!D$34-Equations!B$34))+Equations!C$34-'Encodage ALS'!N40&gt;0,IF((('Encodage ALS'!M40-Equations!B$35)*(Equations!E$35-Equations!C$35)/(Equations!D$35-Equations!B$35))+Equations!C$35-'Encodage ALS'!N40&lt;0,"LLO","LSL"),IF((('Encodage ALS'!M40-Equations!B$33)*(Equations!E$33-Equations!C$33)/(Equations!D$33-Equations!B$33))+Equations!C$33-'Encodage ALS'!N40&gt;0,"LSL",""))),"-")</f>
        <v>-</v>
      </c>
      <c r="H40" s="6" t="str">
        <f>IF(G40="",IF((('Encodage ALS'!M40-Equations!B$27)*(Equations!E$27-Equations!C$27)/(Equations!D$27-Equations!B$27))+Equations!C$27-'Encodage ALS'!N40&gt;0,IF((('Encodage ALS'!M40-Equations!B$28)*(Equations!E$28-Equations!C$28)/(Equations!D$28-Equations!B$28))+Equations!C$28-'Encodage ALS'!N40&gt;0,"ALI",IF((('Encodage ALS'!M40-Equations!B$29)*(Equations!E$29-Equations!C$29)/(Equations!D$29-Equations!B$29))+Equations!C$29-'Encodage ALS'!N40&gt;0,"ALI",IF((('Encodage ALS'!M40-Equations!B$30)*(Equations!E$30-Equations!C$30)/(Equations!D$30-Equations!B$30))+Equations!C$30-'Encodage ALS'!N40&gt;0,"ALI",IF((('Encodage ALS'!M40-Equations!B$31)*(Equations!E$31-Equations!C$31)/(Equations!D$31-Equations!B$31))+Equations!C$31-'Encodage ALS'!N40&gt;0,"ALI","")))),IF((('Encodage ALS'!M40-Equations!B$28)*(Equations!E$28-Equations!C$28)/(Equations!D$28-Equations!B$28))+Equations!C$28-'Encodage ALS'!N40&gt;0,"ALI","")),"-")</f>
        <v>-</v>
      </c>
      <c r="I40" s="6" t="str">
        <f>IF(H40="",IF((('Encodage ALS'!M40-Equations!B$27)*(Equations!E$27-Equations!C$27)/(Equations!D$27-Equations!B$27))+Equations!C$27-'Encodage ALS'!N40&gt;0,IF((('Encodage ALS'!M40-Equations!B$43)*(Equations!E$43-Equations!C$43)/(Equations!D$43-Equations!B$43))+Equations!C$43-'Encodage ALS'!N40&lt;0,IF((('Encodage ALS'!M40-Equations!B$23)*(Equations!E$23-Equations!C$23)/(Equations!D$23-Equations!B$23))+Equations!C$23-'Encodage ALS'!N40&gt;0,"A",IF((('Encodage ALS'!M40-Equations!B$24)*(Equations!E$24-Equations!C$24)/(Equations!D$24-Equations!B$24))+Equations!C$24-'Encodage ALS'!N40&gt;0,"A","AS")),IF((('Encodage ALS'!M40-Equations!B$24)*(Equations!E$24-Equations!C$24)/(Equations!D$24-Equations!B$24))+Equations!C$24-'Encodage ALS'!N40&gt;0,"AL",IF((('Encodage ALS'!M40-Equations!B$25)*(Equations!E$25-Equations!C$25)/(Equations!D$25-Equations!B$25))+Equations!C$25-'Encodage ALS'!N40&gt;0,"AL","AS"))),""),"-")</f>
        <v>-</v>
      </c>
      <c r="J40" s="6" t="str">
        <f>IF(I40="",IF((('Encodage ALS'!M40-Equations!B$26)*(Equations!E$26-Equations!C$26)/(Equations!D$26-Equations!B$26))+Equations!C$26-'Encodage ALS'!N40&gt;0,IF((('Encodage ALS'!M40-Equations!B$22)*(Equations!E$22-Equations!C$22)/(Equations!D$22-Equations!B$22))+Equations!C$22-'Encodage ALS'!N40&gt;0,"ALO",IF((('Encodage ALS'!M40-Equations!B$23)*(Equations!E$23-Equations!C$23)/(Equations!D$23-Equations!B$23))+Equations!C$23-'Encodage ALS'!N40&gt;0,"ALO","ALS")),IF((('Encodage ALS'!M40-Equations!B$21)*(Equations!E$21-Equations!C$21)/(Equations!D$21-Equations!B$21))+Equations!C$21-'Encodage ALS'!N40&gt;0,"ATL",IF((('Encodage ALS'!M40-Equations!B$20)*(Equations!E$20-Equations!C$20)/(Equations!D$20-Equations!B$20))+Equations!C$20-'Encodage ALS'!N40&lt;0,"ATL",IF((('Encodage ALS'!M40-Equations!B$19)*(Equations!E$19-Equations!C$19)/(Equations!D$19-Equations!B$19))+Equations!C$19-'Encodage ALS'!N40&lt;0,"ATL","ALS")))),"-")</f>
        <v>-</v>
      </c>
      <c r="K40" s="23">
        <f t="shared" si="0"/>
      </c>
      <c r="L40" s="23" t="str">
        <f t="shared" si="1"/>
        <v>A</v>
      </c>
      <c r="M40" s="3">
        <f t="shared" si="7"/>
        <v>0</v>
      </c>
      <c r="N40" s="3">
        <f t="shared" si="8"/>
        <v>0</v>
      </c>
      <c r="P40" s="1" t="str">
        <f t="shared" si="2"/>
        <v>-</v>
      </c>
      <c r="Q40" s="1" t="str">
        <f t="shared" si="3"/>
        <v>A</v>
      </c>
      <c r="R40" s="1" t="str">
        <f t="shared" si="4"/>
        <v>-</v>
      </c>
    </row>
    <row r="41" spans="1:18" ht="12.75">
      <c r="A41" s="2">
        <v>38</v>
      </c>
      <c r="B41" s="2"/>
      <c r="C41" s="5"/>
      <c r="D41" s="5"/>
      <c r="E41" s="5"/>
      <c r="F41" s="6" t="str">
        <f>IF((('Encodage ALS'!M41-Equations!B$32)*(Equations!E$32-Equations!C$32)/(Equations!D$32-Equations!B$32))+Equations!C$32-'Encodage ALS'!N41&gt;0,IF((('Encodage ALS'!M41-Equations!B$39)*(Equations!E$39-Equations!C$39)/(Equations!D$39-Equations!B$39))+Equations!C$39-'Encodage ALS'!N41&gt;0,IF((('Encodage ALS'!M41-Equations!B$41)*(Equations!E$41-Equations!C$41)/(Equations!D$41-Equations!B$41))+Equations!C$41-'Encodage ALS'!N41&lt;0,"SA",IF((('Encodage ALS'!M41-Equations!B$42)*(Equations!E$42-Equations!C$42)/(Equations!D$42-Equations!B$42))+Equations!C$42-'Encodage ALS'!N41&gt;0,"S","SL")),IF((('Encodage ALS'!M41-Equations!B$35)*(Equations!E$35-Equations!C$35)/(Equations!D$35-Equations!B$35))+Equations!C$35-'Encodage ALS'!N41&gt;0,IF((('Encodage ALS'!M41-Equations!B$38)*(Equations!E$38-Equations!C$38)/(Equations!D$38-Equations!B$38))+Equations!C$38-'Encodage ALS'!N41&lt;0,"LSL",IF((('Encodage ALS'!M41-Equations!B$40)*(Equations!E$40-Equations!C$40)/(Equations!D$40-Equations!B$40))+Equations!C$40-'Encodage ALS'!N41&gt;0,"LSP","LS")),"")),"")</f>
        <v>S</v>
      </c>
      <c r="G41" s="6" t="str">
        <f>IF(F41="",IF((('Encodage ALS'!M41-Equations!B$32)*(Equations!E$32-Equations!C$32)/(Equations!D$32-Equations!B$32))+Equations!C$32-'Encodage ALS'!N41&gt;0,IF((('Encodage ALS'!M41-Equations!B$37)*(Equations!E$37-Equations!C$37)/(Equations!D$37-Equations!B$37))+Equations!C$37-'Encodage ALS'!N41&gt;0,"LL","L"),IF((('Encodage ALS'!M41-Equations!B$34)*(Equations!E$34-Equations!C$34)/(Equations!D$34-Equations!B$34))+Equations!C$34-'Encodage ALS'!N41&gt;0,IF((('Encodage ALS'!M41-Equations!B$35)*(Equations!E$35-Equations!C$35)/(Equations!D$35-Equations!B$35))+Equations!C$35-'Encodage ALS'!N41&lt;0,"LLO","LSL"),IF((('Encodage ALS'!M41-Equations!B$33)*(Equations!E$33-Equations!C$33)/(Equations!D$33-Equations!B$33))+Equations!C$33-'Encodage ALS'!N41&gt;0,"LSL",""))),"-")</f>
        <v>-</v>
      </c>
      <c r="H41" s="6" t="str">
        <f>IF(G41="",IF((('Encodage ALS'!M41-Equations!B$27)*(Equations!E$27-Equations!C$27)/(Equations!D$27-Equations!B$27))+Equations!C$27-'Encodage ALS'!N41&gt;0,IF((('Encodage ALS'!M41-Equations!B$28)*(Equations!E$28-Equations!C$28)/(Equations!D$28-Equations!B$28))+Equations!C$28-'Encodage ALS'!N41&gt;0,"ALI",IF((('Encodage ALS'!M41-Equations!B$29)*(Equations!E$29-Equations!C$29)/(Equations!D$29-Equations!B$29))+Equations!C$29-'Encodage ALS'!N41&gt;0,"ALI",IF((('Encodage ALS'!M41-Equations!B$30)*(Equations!E$30-Equations!C$30)/(Equations!D$30-Equations!B$30))+Equations!C$30-'Encodage ALS'!N41&gt;0,"ALI",IF((('Encodage ALS'!M41-Equations!B$31)*(Equations!E$31-Equations!C$31)/(Equations!D$31-Equations!B$31))+Equations!C$31-'Encodage ALS'!N41&gt;0,"ALI","")))),IF((('Encodage ALS'!M41-Equations!B$28)*(Equations!E$28-Equations!C$28)/(Equations!D$28-Equations!B$28))+Equations!C$28-'Encodage ALS'!N41&gt;0,"ALI","")),"-")</f>
        <v>-</v>
      </c>
      <c r="I41" s="6" t="str">
        <f>IF(H41="",IF((('Encodage ALS'!M41-Equations!B$27)*(Equations!E$27-Equations!C$27)/(Equations!D$27-Equations!B$27))+Equations!C$27-'Encodage ALS'!N41&gt;0,IF((('Encodage ALS'!M41-Equations!B$43)*(Equations!E$43-Equations!C$43)/(Equations!D$43-Equations!B$43))+Equations!C$43-'Encodage ALS'!N41&lt;0,IF((('Encodage ALS'!M41-Equations!B$23)*(Equations!E$23-Equations!C$23)/(Equations!D$23-Equations!B$23))+Equations!C$23-'Encodage ALS'!N41&gt;0,"A",IF((('Encodage ALS'!M41-Equations!B$24)*(Equations!E$24-Equations!C$24)/(Equations!D$24-Equations!B$24))+Equations!C$24-'Encodage ALS'!N41&gt;0,"A","AS")),IF((('Encodage ALS'!M41-Equations!B$24)*(Equations!E$24-Equations!C$24)/(Equations!D$24-Equations!B$24))+Equations!C$24-'Encodage ALS'!N41&gt;0,"AL",IF((('Encodage ALS'!M41-Equations!B$25)*(Equations!E$25-Equations!C$25)/(Equations!D$25-Equations!B$25))+Equations!C$25-'Encodage ALS'!N41&gt;0,"AL","AS"))),""),"-")</f>
        <v>-</v>
      </c>
      <c r="J41" s="6" t="str">
        <f>IF(I41="",IF((('Encodage ALS'!M41-Equations!B$26)*(Equations!E$26-Equations!C$26)/(Equations!D$26-Equations!B$26))+Equations!C$26-'Encodage ALS'!N41&gt;0,IF((('Encodage ALS'!M41-Equations!B$22)*(Equations!E$22-Equations!C$22)/(Equations!D$22-Equations!B$22))+Equations!C$22-'Encodage ALS'!N41&gt;0,"ALO",IF((('Encodage ALS'!M41-Equations!B$23)*(Equations!E$23-Equations!C$23)/(Equations!D$23-Equations!B$23))+Equations!C$23-'Encodage ALS'!N41&gt;0,"ALO","ALS")),IF((('Encodage ALS'!M41-Equations!B$21)*(Equations!E$21-Equations!C$21)/(Equations!D$21-Equations!B$21))+Equations!C$21-'Encodage ALS'!N41&gt;0,"ATL",IF((('Encodage ALS'!M41-Equations!B$20)*(Equations!E$20-Equations!C$20)/(Equations!D$20-Equations!B$20))+Equations!C$20-'Encodage ALS'!N41&lt;0,"ATL",IF((('Encodage ALS'!M41-Equations!B$19)*(Equations!E$19-Equations!C$19)/(Equations!D$19-Equations!B$19))+Equations!C$19-'Encodage ALS'!N41&lt;0,"ATL","ALS")))),"-")</f>
        <v>-</v>
      </c>
      <c r="K41" s="23">
        <f t="shared" si="0"/>
      </c>
      <c r="L41" s="23" t="str">
        <f t="shared" si="1"/>
        <v>A</v>
      </c>
      <c r="M41" s="3">
        <f t="shared" si="7"/>
        <v>0</v>
      </c>
      <c r="N41" s="3">
        <f t="shared" si="8"/>
        <v>0</v>
      </c>
      <c r="P41" s="1" t="str">
        <f t="shared" si="2"/>
        <v>-</v>
      </c>
      <c r="Q41" s="1" t="str">
        <f t="shared" si="3"/>
        <v>A</v>
      </c>
      <c r="R41" s="1" t="str">
        <f t="shared" si="4"/>
        <v>-</v>
      </c>
    </row>
    <row r="42" spans="1:18" ht="12.75">
      <c r="A42" s="2">
        <v>39</v>
      </c>
      <c r="B42" s="2"/>
      <c r="C42" s="5"/>
      <c r="D42" s="5"/>
      <c r="E42" s="5"/>
      <c r="F42" s="6" t="str">
        <f>IF((('Encodage ALS'!M42-Equations!B$32)*(Equations!E$32-Equations!C$32)/(Equations!D$32-Equations!B$32))+Equations!C$32-'Encodage ALS'!N42&gt;0,IF((('Encodage ALS'!M42-Equations!B$39)*(Equations!E$39-Equations!C$39)/(Equations!D$39-Equations!B$39))+Equations!C$39-'Encodage ALS'!N42&gt;0,IF((('Encodage ALS'!M42-Equations!B$41)*(Equations!E$41-Equations!C$41)/(Equations!D$41-Equations!B$41))+Equations!C$41-'Encodage ALS'!N42&lt;0,"SA",IF((('Encodage ALS'!M42-Equations!B$42)*(Equations!E$42-Equations!C$42)/(Equations!D$42-Equations!B$42))+Equations!C$42-'Encodage ALS'!N42&gt;0,"S","SL")),IF((('Encodage ALS'!M42-Equations!B$35)*(Equations!E$35-Equations!C$35)/(Equations!D$35-Equations!B$35))+Equations!C$35-'Encodage ALS'!N42&gt;0,IF((('Encodage ALS'!M42-Equations!B$38)*(Equations!E$38-Equations!C$38)/(Equations!D$38-Equations!B$38))+Equations!C$38-'Encodage ALS'!N42&lt;0,"LSL",IF((('Encodage ALS'!M42-Equations!B$40)*(Equations!E$40-Equations!C$40)/(Equations!D$40-Equations!B$40))+Equations!C$40-'Encodage ALS'!N42&gt;0,"LSP","LS")),"")),"")</f>
        <v>S</v>
      </c>
      <c r="G42" s="6" t="str">
        <f>IF(F42="",IF((('Encodage ALS'!M42-Equations!B$32)*(Equations!E$32-Equations!C$32)/(Equations!D$32-Equations!B$32))+Equations!C$32-'Encodage ALS'!N42&gt;0,IF((('Encodage ALS'!M42-Equations!B$37)*(Equations!E$37-Equations!C$37)/(Equations!D$37-Equations!B$37))+Equations!C$37-'Encodage ALS'!N42&gt;0,"LL","L"),IF((('Encodage ALS'!M42-Equations!B$34)*(Equations!E$34-Equations!C$34)/(Equations!D$34-Equations!B$34))+Equations!C$34-'Encodage ALS'!N42&gt;0,IF((('Encodage ALS'!M42-Equations!B$35)*(Equations!E$35-Equations!C$35)/(Equations!D$35-Equations!B$35))+Equations!C$35-'Encodage ALS'!N42&lt;0,"LLO","LSL"),IF((('Encodage ALS'!M42-Equations!B$33)*(Equations!E$33-Equations!C$33)/(Equations!D$33-Equations!B$33))+Equations!C$33-'Encodage ALS'!N42&gt;0,"LSL",""))),"-")</f>
        <v>-</v>
      </c>
      <c r="H42" s="6" t="str">
        <f>IF(G42="",IF((('Encodage ALS'!M42-Equations!B$27)*(Equations!E$27-Equations!C$27)/(Equations!D$27-Equations!B$27))+Equations!C$27-'Encodage ALS'!N42&gt;0,IF((('Encodage ALS'!M42-Equations!B$28)*(Equations!E$28-Equations!C$28)/(Equations!D$28-Equations!B$28))+Equations!C$28-'Encodage ALS'!N42&gt;0,"ALI",IF((('Encodage ALS'!M42-Equations!B$29)*(Equations!E$29-Equations!C$29)/(Equations!D$29-Equations!B$29))+Equations!C$29-'Encodage ALS'!N42&gt;0,"ALI",IF((('Encodage ALS'!M42-Equations!B$30)*(Equations!E$30-Equations!C$30)/(Equations!D$30-Equations!B$30))+Equations!C$30-'Encodage ALS'!N42&gt;0,"ALI",IF((('Encodage ALS'!M42-Equations!B$31)*(Equations!E$31-Equations!C$31)/(Equations!D$31-Equations!B$31))+Equations!C$31-'Encodage ALS'!N42&gt;0,"ALI","")))),IF((('Encodage ALS'!M42-Equations!B$28)*(Equations!E$28-Equations!C$28)/(Equations!D$28-Equations!B$28))+Equations!C$28-'Encodage ALS'!N42&gt;0,"ALI","")),"-")</f>
        <v>-</v>
      </c>
      <c r="I42" s="6" t="str">
        <f>IF(H42="",IF((('Encodage ALS'!M42-Equations!B$27)*(Equations!E$27-Equations!C$27)/(Equations!D$27-Equations!B$27))+Equations!C$27-'Encodage ALS'!N42&gt;0,IF((('Encodage ALS'!M42-Equations!B$43)*(Equations!E$43-Equations!C$43)/(Equations!D$43-Equations!B$43))+Equations!C$43-'Encodage ALS'!N42&lt;0,IF((('Encodage ALS'!M42-Equations!B$23)*(Equations!E$23-Equations!C$23)/(Equations!D$23-Equations!B$23))+Equations!C$23-'Encodage ALS'!N42&gt;0,"A",IF((('Encodage ALS'!M42-Equations!B$24)*(Equations!E$24-Equations!C$24)/(Equations!D$24-Equations!B$24))+Equations!C$24-'Encodage ALS'!N42&gt;0,"A","AS")),IF((('Encodage ALS'!M42-Equations!B$24)*(Equations!E$24-Equations!C$24)/(Equations!D$24-Equations!B$24))+Equations!C$24-'Encodage ALS'!N42&gt;0,"AL",IF((('Encodage ALS'!M42-Equations!B$25)*(Equations!E$25-Equations!C$25)/(Equations!D$25-Equations!B$25))+Equations!C$25-'Encodage ALS'!N42&gt;0,"AL","AS"))),""),"-")</f>
        <v>-</v>
      </c>
      <c r="J42" s="6" t="str">
        <f>IF(I42="",IF((('Encodage ALS'!M42-Equations!B$26)*(Equations!E$26-Equations!C$26)/(Equations!D$26-Equations!B$26))+Equations!C$26-'Encodage ALS'!N42&gt;0,IF((('Encodage ALS'!M42-Equations!B$22)*(Equations!E$22-Equations!C$22)/(Equations!D$22-Equations!B$22))+Equations!C$22-'Encodage ALS'!N42&gt;0,"ALO",IF((('Encodage ALS'!M42-Equations!B$23)*(Equations!E$23-Equations!C$23)/(Equations!D$23-Equations!B$23))+Equations!C$23-'Encodage ALS'!N42&gt;0,"ALO","ALS")),IF((('Encodage ALS'!M42-Equations!B$21)*(Equations!E$21-Equations!C$21)/(Equations!D$21-Equations!B$21))+Equations!C$21-'Encodage ALS'!N42&gt;0,"ATL",IF((('Encodage ALS'!M42-Equations!B$20)*(Equations!E$20-Equations!C$20)/(Equations!D$20-Equations!B$20))+Equations!C$20-'Encodage ALS'!N42&lt;0,"ATL",IF((('Encodage ALS'!M42-Equations!B$19)*(Equations!E$19-Equations!C$19)/(Equations!D$19-Equations!B$19))+Equations!C$19-'Encodage ALS'!N42&lt;0,"ATL","ALS")))),"-")</f>
        <v>-</v>
      </c>
      <c r="K42" s="23">
        <f t="shared" si="0"/>
      </c>
      <c r="L42" s="23" t="str">
        <f t="shared" si="1"/>
        <v>A</v>
      </c>
      <c r="M42" s="3">
        <f t="shared" si="7"/>
        <v>0</v>
      </c>
      <c r="N42" s="3">
        <f t="shared" si="8"/>
        <v>0</v>
      </c>
      <c r="P42" s="1" t="str">
        <f t="shared" si="2"/>
        <v>-</v>
      </c>
      <c r="Q42" s="1" t="str">
        <f t="shared" si="3"/>
        <v>A</v>
      </c>
      <c r="R42" s="1" t="str">
        <f t="shared" si="4"/>
        <v>-</v>
      </c>
    </row>
    <row r="43" spans="1:18" ht="12.75">
      <c r="A43" s="2">
        <v>40</v>
      </c>
      <c r="B43" s="2"/>
      <c r="C43" s="5"/>
      <c r="D43" s="5"/>
      <c r="E43" s="5"/>
      <c r="F43" s="6" t="str">
        <f>IF((('Encodage ALS'!M43-Equations!B$32)*(Equations!E$32-Equations!C$32)/(Equations!D$32-Equations!B$32))+Equations!C$32-'Encodage ALS'!N43&gt;0,IF((('Encodage ALS'!M43-Equations!B$39)*(Equations!E$39-Equations!C$39)/(Equations!D$39-Equations!B$39))+Equations!C$39-'Encodage ALS'!N43&gt;0,IF((('Encodage ALS'!M43-Equations!B$41)*(Equations!E$41-Equations!C$41)/(Equations!D$41-Equations!B$41))+Equations!C$41-'Encodage ALS'!N43&lt;0,"SA",IF((('Encodage ALS'!M43-Equations!B$42)*(Equations!E$42-Equations!C$42)/(Equations!D$42-Equations!B$42))+Equations!C$42-'Encodage ALS'!N43&gt;0,"S","SL")),IF((('Encodage ALS'!M43-Equations!B$35)*(Equations!E$35-Equations!C$35)/(Equations!D$35-Equations!B$35))+Equations!C$35-'Encodage ALS'!N43&gt;0,IF((('Encodage ALS'!M43-Equations!B$38)*(Equations!E$38-Equations!C$38)/(Equations!D$38-Equations!B$38))+Equations!C$38-'Encodage ALS'!N43&lt;0,"LSL",IF((('Encodage ALS'!M43-Equations!B$40)*(Equations!E$40-Equations!C$40)/(Equations!D$40-Equations!B$40))+Equations!C$40-'Encodage ALS'!N43&gt;0,"LSP","LS")),"")),"")</f>
        <v>S</v>
      </c>
      <c r="G43" s="6" t="str">
        <f>IF(F43="",IF((('Encodage ALS'!M43-Equations!B$32)*(Equations!E$32-Equations!C$32)/(Equations!D$32-Equations!B$32))+Equations!C$32-'Encodage ALS'!N43&gt;0,IF((('Encodage ALS'!M43-Equations!B$37)*(Equations!E$37-Equations!C$37)/(Equations!D$37-Equations!B$37))+Equations!C$37-'Encodage ALS'!N43&gt;0,"LL","L"),IF((('Encodage ALS'!M43-Equations!B$34)*(Equations!E$34-Equations!C$34)/(Equations!D$34-Equations!B$34))+Equations!C$34-'Encodage ALS'!N43&gt;0,IF((('Encodage ALS'!M43-Equations!B$35)*(Equations!E$35-Equations!C$35)/(Equations!D$35-Equations!B$35))+Equations!C$35-'Encodage ALS'!N43&lt;0,"LLO","LSL"),IF((('Encodage ALS'!M43-Equations!B$33)*(Equations!E$33-Equations!C$33)/(Equations!D$33-Equations!B$33))+Equations!C$33-'Encodage ALS'!N43&gt;0,"LSL",""))),"-")</f>
        <v>-</v>
      </c>
      <c r="H43" s="6" t="str">
        <f>IF(G43="",IF((('Encodage ALS'!M43-Equations!B$27)*(Equations!E$27-Equations!C$27)/(Equations!D$27-Equations!B$27))+Equations!C$27-'Encodage ALS'!N43&gt;0,IF((('Encodage ALS'!M43-Equations!B$28)*(Equations!E$28-Equations!C$28)/(Equations!D$28-Equations!B$28))+Equations!C$28-'Encodage ALS'!N43&gt;0,"ALI",IF((('Encodage ALS'!M43-Equations!B$29)*(Equations!E$29-Equations!C$29)/(Equations!D$29-Equations!B$29))+Equations!C$29-'Encodage ALS'!N43&gt;0,"ALI",IF((('Encodage ALS'!M43-Equations!B$30)*(Equations!E$30-Equations!C$30)/(Equations!D$30-Equations!B$30))+Equations!C$30-'Encodage ALS'!N43&gt;0,"ALI",IF((('Encodage ALS'!M43-Equations!B$31)*(Equations!E$31-Equations!C$31)/(Equations!D$31-Equations!B$31))+Equations!C$31-'Encodage ALS'!N43&gt;0,"ALI","")))),IF((('Encodage ALS'!M43-Equations!B$28)*(Equations!E$28-Equations!C$28)/(Equations!D$28-Equations!B$28))+Equations!C$28-'Encodage ALS'!N43&gt;0,"ALI","")),"-")</f>
        <v>-</v>
      </c>
      <c r="I43" s="6" t="str">
        <f>IF(H43="",IF((('Encodage ALS'!M43-Equations!B$27)*(Equations!E$27-Equations!C$27)/(Equations!D$27-Equations!B$27))+Equations!C$27-'Encodage ALS'!N43&gt;0,IF((('Encodage ALS'!M43-Equations!B$43)*(Equations!E$43-Equations!C$43)/(Equations!D$43-Equations!B$43))+Equations!C$43-'Encodage ALS'!N43&lt;0,IF((('Encodage ALS'!M43-Equations!B$23)*(Equations!E$23-Equations!C$23)/(Equations!D$23-Equations!B$23))+Equations!C$23-'Encodage ALS'!N43&gt;0,"A",IF((('Encodage ALS'!M43-Equations!B$24)*(Equations!E$24-Equations!C$24)/(Equations!D$24-Equations!B$24))+Equations!C$24-'Encodage ALS'!N43&gt;0,"A","AS")),IF((('Encodage ALS'!M43-Equations!B$24)*(Equations!E$24-Equations!C$24)/(Equations!D$24-Equations!B$24))+Equations!C$24-'Encodage ALS'!N43&gt;0,"AL",IF((('Encodage ALS'!M43-Equations!B$25)*(Equations!E$25-Equations!C$25)/(Equations!D$25-Equations!B$25))+Equations!C$25-'Encodage ALS'!N43&gt;0,"AL","AS"))),""),"-")</f>
        <v>-</v>
      </c>
      <c r="J43" s="6" t="str">
        <f>IF(I43="",IF((('Encodage ALS'!M43-Equations!B$26)*(Equations!E$26-Equations!C$26)/(Equations!D$26-Equations!B$26))+Equations!C$26-'Encodage ALS'!N43&gt;0,IF((('Encodage ALS'!M43-Equations!B$22)*(Equations!E$22-Equations!C$22)/(Equations!D$22-Equations!B$22))+Equations!C$22-'Encodage ALS'!N43&gt;0,"ALO",IF((('Encodage ALS'!M43-Equations!B$23)*(Equations!E$23-Equations!C$23)/(Equations!D$23-Equations!B$23))+Equations!C$23-'Encodage ALS'!N43&gt;0,"ALO","ALS")),IF((('Encodage ALS'!M43-Equations!B$21)*(Equations!E$21-Equations!C$21)/(Equations!D$21-Equations!B$21))+Equations!C$21-'Encodage ALS'!N43&gt;0,"ATL",IF((('Encodage ALS'!M43-Equations!B$20)*(Equations!E$20-Equations!C$20)/(Equations!D$20-Equations!B$20))+Equations!C$20-'Encodage ALS'!N43&lt;0,"ATL",IF((('Encodage ALS'!M43-Equations!B$19)*(Equations!E$19-Equations!C$19)/(Equations!D$19-Equations!B$19))+Equations!C$19-'Encodage ALS'!N43&lt;0,"ATL","ALS")))),"-")</f>
        <v>-</v>
      </c>
      <c r="K43" s="23">
        <f t="shared" si="0"/>
      </c>
      <c r="L43" s="23" t="str">
        <f t="shared" si="1"/>
        <v>A</v>
      </c>
      <c r="M43" s="3">
        <f t="shared" si="7"/>
        <v>0</v>
      </c>
      <c r="N43" s="3">
        <f t="shared" si="8"/>
        <v>0</v>
      </c>
      <c r="P43" s="1" t="str">
        <f t="shared" si="2"/>
        <v>-</v>
      </c>
      <c r="Q43" s="1" t="str">
        <f t="shared" si="3"/>
        <v>A</v>
      </c>
      <c r="R43" s="1" t="str">
        <f t="shared" si="4"/>
        <v>-</v>
      </c>
    </row>
    <row r="44" spans="1:18" ht="12.75">
      <c r="A44" s="2">
        <v>41</v>
      </c>
      <c r="B44" s="2"/>
      <c r="C44" s="5"/>
      <c r="D44" s="5"/>
      <c r="E44" s="5"/>
      <c r="F44" s="6" t="str">
        <f>IF((('Encodage ALS'!M44-Equations!B$32)*(Equations!E$32-Equations!C$32)/(Equations!D$32-Equations!B$32))+Equations!C$32-'Encodage ALS'!N44&gt;0,IF((('Encodage ALS'!M44-Equations!B$39)*(Equations!E$39-Equations!C$39)/(Equations!D$39-Equations!B$39))+Equations!C$39-'Encodage ALS'!N44&gt;0,IF((('Encodage ALS'!M44-Equations!B$41)*(Equations!E$41-Equations!C$41)/(Equations!D$41-Equations!B$41))+Equations!C$41-'Encodage ALS'!N44&lt;0,"SA",IF((('Encodage ALS'!M44-Equations!B$42)*(Equations!E$42-Equations!C$42)/(Equations!D$42-Equations!B$42))+Equations!C$42-'Encodage ALS'!N44&gt;0,"S","SL")),IF((('Encodage ALS'!M44-Equations!B$35)*(Equations!E$35-Equations!C$35)/(Equations!D$35-Equations!B$35))+Equations!C$35-'Encodage ALS'!N44&gt;0,IF((('Encodage ALS'!M44-Equations!B$38)*(Equations!E$38-Equations!C$38)/(Equations!D$38-Equations!B$38))+Equations!C$38-'Encodage ALS'!N44&lt;0,"LSL",IF((('Encodage ALS'!M44-Equations!B$40)*(Equations!E$40-Equations!C$40)/(Equations!D$40-Equations!B$40))+Equations!C$40-'Encodage ALS'!N44&gt;0,"LSP","LS")),"")),"")</f>
        <v>S</v>
      </c>
      <c r="G44" s="6" t="str">
        <f>IF(F44="",IF((('Encodage ALS'!M44-Equations!B$32)*(Equations!E$32-Equations!C$32)/(Equations!D$32-Equations!B$32))+Equations!C$32-'Encodage ALS'!N44&gt;0,IF((('Encodage ALS'!M44-Equations!B$37)*(Equations!E$37-Equations!C$37)/(Equations!D$37-Equations!B$37))+Equations!C$37-'Encodage ALS'!N44&gt;0,"LL","L"),IF((('Encodage ALS'!M44-Equations!B$34)*(Equations!E$34-Equations!C$34)/(Equations!D$34-Equations!B$34))+Equations!C$34-'Encodage ALS'!N44&gt;0,IF((('Encodage ALS'!M44-Equations!B$35)*(Equations!E$35-Equations!C$35)/(Equations!D$35-Equations!B$35))+Equations!C$35-'Encodage ALS'!N44&lt;0,"LLO","LSL"),IF((('Encodage ALS'!M44-Equations!B$33)*(Equations!E$33-Equations!C$33)/(Equations!D$33-Equations!B$33))+Equations!C$33-'Encodage ALS'!N44&gt;0,"LSL",""))),"-")</f>
        <v>-</v>
      </c>
      <c r="H44" s="6" t="str">
        <f>IF(G44="",IF((('Encodage ALS'!M44-Equations!B$27)*(Equations!E$27-Equations!C$27)/(Equations!D$27-Equations!B$27))+Equations!C$27-'Encodage ALS'!N44&gt;0,IF((('Encodage ALS'!M44-Equations!B$28)*(Equations!E$28-Equations!C$28)/(Equations!D$28-Equations!B$28))+Equations!C$28-'Encodage ALS'!N44&gt;0,"ALI",IF((('Encodage ALS'!M44-Equations!B$29)*(Equations!E$29-Equations!C$29)/(Equations!D$29-Equations!B$29))+Equations!C$29-'Encodage ALS'!N44&gt;0,"ALI",IF((('Encodage ALS'!M44-Equations!B$30)*(Equations!E$30-Equations!C$30)/(Equations!D$30-Equations!B$30))+Equations!C$30-'Encodage ALS'!N44&gt;0,"ALI",IF((('Encodage ALS'!M44-Equations!B$31)*(Equations!E$31-Equations!C$31)/(Equations!D$31-Equations!B$31))+Equations!C$31-'Encodage ALS'!N44&gt;0,"ALI","")))),IF((('Encodage ALS'!M44-Equations!B$28)*(Equations!E$28-Equations!C$28)/(Equations!D$28-Equations!B$28))+Equations!C$28-'Encodage ALS'!N44&gt;0,"ALI","")),"-")</f>
        <v>-</v>
      </c>
      <c r="I44" s="6" t="str">
        <f>IF(H44="",IF((('Encodage ALS'!M44-Equations!B$27)*(Equations!E$27-Equations!C$27)/(Equations!D$27-Equations!B$27))+Equations!C$27-'Encodage ALS'!N44&gt;0,IF((('Encodage ALS'!M44-Equations!B$43)*(Equations!E$43-Equations!C$43)/(Equations!D$43-Equations!B$43))+Equations!C$43-'Encodage ALS'!N44&lt;0,IF((('Encodage ALS'!M44-Equations!B$23)*(Equations!E$23-Equations!C$23)/(Equations!D$23-Equations!B$23))+Equations!C$23-'Encodage ALS'!N44&gt;0,"A",IF((('Encodage ALS'!M44-Equations!B$24)*(Equations!E$24-Equations!C$24)/(Equations!D$24-Equations!B$24))+Equations!C$24-'Encodage ALS'!N44&gt;0,"A","AS")),IF((('Encodage ALS'!M44-Equations!B$24)*(Equations!E$24-Equations!C$24)/(Equations!D$24-Equations!B$24))+Equations!C$24-'Encodage ALS'!N44&gt;0,"AL",IF((('Encodage ALS'!M44-Equations!B$25)*(Equations!E$25-Equations!C$25)/(Equations!D$25-Equations!B$25))+Equations!C$25-'Encodage ALS'!N44&gt;0,"AL","AS"))),""),"-")</f>
        <v>-</v>
      </c>
      <c r="J44" s="6" t="str">
        <f>IF(I44="",IF((('Encodage ALS'!M44-Equations!B$26)*(Equations!E$26-Equations!C$26)/(Equations!D$26-Equations!B$26))+Equations!C$26-'Encodage ALS'!N44&gt;0,IF((('Encodage ALS'!M44-Equations!B$22)*(Equations!E$22-Equations!C$22)/(Equations!D$22-Equations!B$22))+Equations!C$22-'Encodage ALS'!N44&gt;0,"ALO",IF((('Encodage ALS'!M44-Equations!B$23)*(Equations!E$23-Equations!C$23)/(Equations!D$23-Equations!B$23))+Equations!C$23-'Encodage ALS'!N44&gt;0,"ALO","ALS")),IF((('Encodage ALS'!M44-Equations!B$21)*(Equations!E$21-Equations!C$21)/(Equations!D$21-Equations!B$21))+Equations!C$21-'Encodage ALS'!N44&gt;0,"ATL",IF((('Encodage ALS'!M44-Equations!B$20)*(Equations!E$20-Equations!C$20)/(Equations!D$20-Equations!B$20))+Equations!C$20-'Encodage ALS'!N44&lt;0,"ATL",IF((('Encodage ALS'!M44-Equations!B$19)*(Equations!E$19-Equations!C$19)/(Equations!D$19-Equations!B$19))+Equations!C$19-'Encodage ALS'!N44&lt;0,"ATL","ALS")))),"-")</f>
        <v>-</v>
      </c>
      <c r="K44" s="23">
        <f t="shared" si="0"/>
      </c>
      <c r="L44" s="23" t="str">
        <f t="shared" si="1"/>
        <v>A</v>
      </c>
      <c r="M44" s="3">
        <f t="shared" si="7"/>
        <v>0</v>
      </c>
      <c r="N44" s="3">
        <f t="shared" si="8"/>
        <v>0</v>
      </c>
      <c r="P44" s="1" t="str">
        <f t="shared" si="2"/>
        <v>-</v>
      </c>
      <c r="Q44" s="1" t="str">
        <f t="shared" si="3"/>
        <v>A</v>
      </c>
      <c r="R44" s="1" t="str">
        <f t="shared" si="4"/>
        <v>-</v>
      </c>
    </row>
    <row r="45" spans="1:18" ht="12.75">
      <c r="A45" s="2">
        <v>42</v>
      </c>
      <c r="B45" s="2"/>
      <c r="C45" s="5"/>
      <c r="D45" s="5"/>
      <c r="E45" s="5"/>
      <c r="F45" s="6" t="str">
        <f>IF((('Encodage ALS'!M45-Equations!B$32)*(Equations!E$32-Equations!C$32)/(Equations!D$32-Equations!B$32))+Equations!C$32-'Encodage ALS'!N45&gt;0,IF((('Encodage ALS'!M45-Equations!B$39)*(Equations!E$39-Equations!C$39)/(Equations!D$39-Equations!B$39))+Equations!C$39-'Encodage ALS'!N45&gt;0,IF((('Encodage ALS'!M45-Equations!B$41)*(Equations!E$41-Equations!C$41)/(Equations!D$41-Equations!B$41))+Equations!C$41-'Encodage ALS'!N45&lt;0,"SA",IF((('Encodage ALS'!M45-Equations!B$42)*(Equations!E$42-Equations!C$42)/(Equations!D$42-Equations!B$42))+Equations!C$42-'Encodage ALS'!N45&gt;0,"S","SL")),IF((('Encodage ALS'!M45-Equations!B$35)*(Equations!E$35-Equations!C$35)/(Equations!D$35-Equations!B$35))+Equations!C$35-'Encodage ALS'!N45&gt;0,IF((('Encodage ALS'!M45-Equations!B$38)*(Equations!E$38-Equations!C$38)/(Equations!D$38-Equations!B$38))+Equations!C$38-'Encodage ALS'!N45&lt;0,"LSL",IF((('Encodage ALS'!M45-Equations!B$40)*(Equations!E$40-Equations!C$40)/(Equations!D$40-Equations!B$40))+Equations!C$40-'Encodage ALS'!N45&gt;0,"LSP","LS")),"")),"")</f>
        <v>S</v>
      </c>
      <c r="G45" s="6" t="str">
        <f>IF(F45="",IF((('Encodage ALS'!M45-Equations!B$32)*(Equations!E$32-Equations!C$32)/(Equations!D$32-Equations!B$32))+Equations!C$32-'Encodage ALS'!N45&gt;0,IF((('Encodage ALS'!M45-Equations!B$37)*(Equations!E$37-Equations!C$37)/(Equations!D$37-Equations!B$37))+Equations!C$37-'Encodage ALS'!N45&gt;0,"LL","L"),IF((('Encodage ALS'!M45-Equations!B$34)*(Equations!E$34-Equations!C$34)/(Equations!D$34-Equations!B$34))+Equations!C$34-'Encodage ALS'!N45&gt;0,IF((('Encodage ALS'!M45-Equations!B$35)*(Equations!E$35-Equations!C$35)/(Equations!D$35-Equations!B$35))+Equations!C$35-'Encodage ALS'!N45&lt;0,"LLO","LSL"),IF((('Encodage ALS'!M45-Equations!B$33)*(Equations!E$33-Equations!C$33)/(Equations!D$33-Equations!B$33))+Equations!C$33-'Encodage ALS'!N45&gt;0,"LSL",""))),"-")</f>
        <v>-</v>
      </c>
      <c r="H45" s="6" t="str">
        <f>IF(G45="",IF((('Encodage ALS'!M45-Equations!B$27)*(Equations!E$27-Equations!C$27)/(Equations!D$27-Equations!B$27))+Equations!C$27-'Encodage ALS'!N45&gt;0,IF((('Encodage ALS'!M45-Equations!B$28)*(Equations!E$28-Equations!C$28)/(Equations!D$28-Equations!B$28))+Equations!C$28-'Encodage ALS'!N45&gt;0,"ALI",IF((('Encodage ALS'!M45-Equations!B$29)*(Equations!E$29-Equations!C$29)/(Equations!D$29-Equations!B$29))+Equations!C$29-'Encodage ALS'!N45&gt;0,"ALI",IF((('Encodage ALS'!M45-Equations!B$30)*(Equations!E$30-Equations!C$30)/(Equations!D$30-Equations!B$30))+Equations!C$30-'Encodage ALS'!N45&gt;0,"ALI",IF((('Encodage ALS'!M45-Equations!B$31)*(Equations!E$31-Equations!C$31)/(Equations!D$31-Equations!B$31))+Equations!C$31-'Encodage ALS'!N45&gt;0,"ALI","")))),IF((('Encodage ALS'!M45-Equations!B$28)*(Equations!E$28-Equations!C$28)/(Equations!D$28-Equations!B$28))+Equations!C$28-'Encodage ALS'!N45&gt;0,"ALI","")),"-")</f>
        <v>-</v>
      </c>
      <c r="I45" s="6" t="str">
        <f>IF(H45="",IF((('Encodage ALS'!M45-Equations!B$27)*(Equations!E$27-Equations!C$27)/(Equations!D$27-Equations!B$27))+Equations!C$27-'Encodage ALS'!N45&gt;0,IF((('Encodage ALS'!M45-Equations!B$43)*(Equations!E$43-Equations!C$43)/(Equations!D$43-Equations!B$43))+Equations!C$43-'Encodage ALS'!N45&lt;0,IF((('Encodage ALS'!M45-Equations!B$23)*(Equations!E$23-Equations!C$23)/(Equations!D$23-Equations!B$23))+Equations!C$23-'Encodage ALS'!N45&gt;0,"A",IF((('Encodage ALS'!M45-Equations!B$24)*(Equations!E$24-Equations!C$24)/(Equations!D$24-Equations!B$24))+Equations!C$24-'Encodage ALS'!N45&gt;0,"A","AS")),IF((('Encodage ALS'!M45-Equations!B$24)*(Equations!E$24-Equations!C$24)/(Equations!D$24-Equations!B$24))+Equations!C$24-'Encodage ALS'!N45&gt;0,"AL",IF((('Encodage ALS'!M45-Equations!B$25)*(Equations!E$25-Equations!C$25)/(Equations!D$25-Equations!B$25))+Equations!C$25-'Encodage ALS'!N45&gt;0,"AL","AS"))),""),"-")</f>
        <v>-</v>
      </c>
      <c r="J45" s="6" t="str">
        <f>IF(I45="",IF((('Encodage ALS'!M45-Equations!B$26)*(Equations!E$26-Equations!C$26)/(Equations!D$26-Equations!B$26))+Equations!C$26-'Encodage ALS'!N45&gt;0,IF((('Encodage ALS'!M45-Equations!B$22)*(Equations!E$22-Equations!C$22)/(Equations!D$22-Equations!B$22))+Equations!C$22-'Encodage ALS'!N45&gt;0,"ALO",IF((('Encodage ALS'!M45-Equations!B$23)*(Equations!E$23-Equations!C$23)/(Equations!D$23-Equations!B$23))+Equations!C$23-'Encodage ALS'!N45&gt;0,"ALO","ALS")),IF((('Encodage ALS'!M45-Equations!B$21)*(Equations!E$21-Equations!C$21)/(Equations!D$21-Equations!B$21))+Equations!C$21-'Encodage ALS'!N45&gt;0,"ATL",IF((('Encodage ALS'!M45-Equations!B$20)*(Equations!E$20-Equations!C$20)/(Equations!D$20-Equations!B$20))+Equations!C$20-'Encodage ALS'!N45&lt;0,"ATL",IF((('Encodage ALS'!M45-Equations!B$19)*(Equations!E$19-Equations!C$19)/(Equations!D$19-Equations!B$19))+Equations!C$19-'Encodage ALS'!N45&lt;0,"ATL","ALS")))),"-")</f>
        <v>-</v>
      </c>
      <c r="K45" s="23">
        <f t="shared" si="0"/>
      </c>
      <c r="L45" s="23" t="str">
        <f t="shared" si="1"/>
        <v>A</v>
      </c>
      <c r="M45" s="3">
        <f t="shared" si="7"/>
        <v>0</v>
      </c>
      <c r="N45" s="3">
        <f t="shared" si="8"/>
        <v>0</v>
      </c>
      <c r="P45" s="1" t="str">
        <f t="shared" si="2"/>
        <v>-</v>
      </c>
      <c r="Q45" s="1" t="str">
        <f t="shared" si="3"/>
        <v>A</v>
      </c>
      <c r="R45" s="1" t="str">
        <f t="shared" si="4"/>
        <v>-</v>
      </c>
    </row>
    <row r="46" spans="1:18" ht="12.75">
      <c r="A46" s="2">
        <v>43</v>
      </c>
      <c r="B46" s="2"/>
      <c r="C46" s="5"/>
      <c r="D46" s="5"/>
      <c r="E46" s="5"/>
      <c r="F46" s="6" t="str">
        <f>IF((('Encodage ALS'!M46-Equations!B$32)*(Equations!E$32-Equations!C$32)/(Equations!D$32-Equations!B$32))+Equations!C$32-'Encodage ALS'!N46&gt;0,IF((('Encodage ALS'!M46-Equations!B$39)*(Equations!E$39-Equations!C$39)/(Equations!D$39-Equations!B$39))+Equations!C$39-'Encodage ALS'!N46&gt;0,IF((('Encodage ALS'!M46-Equations!B$41)*(Equations!E$41-Equations!C$41)/(Equations!D$41-Equations!B$41))+Equations!C$41-'Encodage ALS'!N46&lt;0,"SA",IF((('Encodage ALS'!M46-Equations!B$42)*(Equations!E$42-Equations!C$42)/(Equations!D$42-Equations!B$42))+Equations!C$42-'Encodage ALS'!N46&gt;0,"S","SL")),IF((('Encodage ALS'!M46-Equations!B$35)*(Equations!E$35-Equations!C$35)/(Equations!D$35-Equations!B$35))+Equations!C$35-'Encodage ALS'!N46&gt;0,IF((('Encodage ALS'!M46-Equations!B$38)*(Equations!E$38-Equations!C$38)/(Equations!D$38-Equations!B$38))+Equations!C$38-'Encodage ALS'!N46&lt;0,"LSL",IF((('Encodage ALS'!M46-Equations!B$40)*(Equations!E$40-Equations!C$40)/(Equations!D$40-Equations!B$40))+Equations!C$40-'Encodage ALS'!N46&gt;0,"LSP","LS")),"")),"")</f>
        <v>S</v>
      </c>
      <c r="G46" s="6" t="str">
        <f>IF(F46="",IF((('Encodage ALS'!M46-Equations!B$32)*(Equations!E$32-Equations!C$32)/(Equations!D$32-Equations!B$32))+Equations!C$32-'Encodage ALS'!N46&gt;0,IF((('Encodage ALS'!M46-Equations!B$37)*(Equations!E$37-Equations!C$37)/(Equations!D$37-Equations!B$37))+Equations!C$37-'Encodage ALS'!N46&gt;0,"LL","L"),IF((('Encodage ALS'!M46-Equations!B$34)*(Equations!E$34-Equations!C$34)/(Equations!D$34-Equations!B$34))+Equations!C$34-'Encodage ALS'!N46&gt;0,IF((('Encodage ALS'!M46-Equations!B$35)*(Equations!E$35-Equations!C$35)/(Equations!D$35-Equations!B$35))+Equations!C$35-'Encodage ALS'!N46&lt;0,"LLO","LSL"),IF((('Encodage ALS'!M46-Equations!B$33)*(Equations!E$33-Equations!C$33)/(Equations!D$33-Equations!B$33))+Equations!C$33-'Encodage ALS'!N46&gt;0,"LSL",""))),"-")</f>
        <v>-</v>
      </c>
      <c r="H46" s="6" t="str">
        <f>IF(G46="",IF((('Encodage ALS'!M46-Equations!B$27)*(Equations!E$27-Equations!C$27)/(Equations!D$27-Equations!B$27))+Equations!C$27-'Encodage ALS'!N46&gt;0,IF((('Encodage ALS'!M46-Equations!B$28)*(Equations!E$28-Equations!C$28)/(Equations!D$28-Equations!B$28))+Equations!C$28-'Encodage ALS'!N46&gt;0,"ALI",IF((('Encodage ALS'!M46-Equations!B$29)*(Equations!E$29-Equations!C$29)/(Equations!D$29-Equations!B$29))+Equations!C$29-'Encodage ALS'!N46&gt;0,"ALI",IF((('Encodage ALS'!M46-Equations!B$30)*(Equations!E$30-Equations!C$30)/(Equations!D$30-Equations!B$30))+Equations!C$30-'Encodage ALS'!N46&gt;0,"ALI",IF((('Encodage ALS'!M46-Equations!B$31)*(Equations!E$31-Equations!C$31)/(Equations!D$31-Equations!B$31))+Equations!C$31-'Encodage ALS'!N46&gt;0,"ALI","")))),IF((('Encodage ALS'!M46-Equations!B$28)*(Equations!E$28-Equations!C$28)/(Equations!D$28-Equations!B$28))+Equations!C$28-'Encodage ALS'!N46&gt;0,"ALI","")),"-")</f>
        <v>-</v>
      </c>
      <c r="I46" s="6" t="str">
        <f>IF(H46="",IF((('Encodage ALS'!M46-Equations!B$27)*(Equations!E$27-Equations!C$27)/(Equations!D$27-Equations!B$27))+Equations!C$27-'Encodage ALS'!N46&gt;0,IF((('Encodage ALS'!M46-Equations!B$43)*(Equations!E$43-Equations!C$43)/(Equations!D$43-Equations!B$43))+Equations!C$43-'Encodage ALS'!N46&lt;0,IF((('Encodage ALS'!M46-Equations!B$23)*(Equations!E$23-Equations!C$23)/(Equations!D$23-Equations!B$23))+Equations!C$23-'Encodage ALS'!N46&gt;0,"A",IF((('Encodage ALS'!M46-Equations!B$24)*(Equations!E$24-Equations!C$24)/(Equations!D$24-Equations!B$24))+Equations!C$24-'Encodage ALS'!N46&gt;0,"A","AS")),IF((('Encodage ALS'!M46-Equations!B$24)*(Equations!E$24-Equations!C$24)/(Equations!D$24-Equations!B$24))+Equations!C$24-'Encodage ALS'!N46&gt;0,"AL",IF((('Encodage ALS'!M46-Equations!B$25)*(Equations!E$25-Equations!C$25)/(Equations!D$25-Equations!B$25))+Equations!C$25-'Encodage ALS'!N46&gt;0,"AL","AS"))),""),"-")</f>
        <v>-</v>
      </c>
      <c r="J46" s="6" t="str">
        <f>IF(I46="",IF((('Encodage ALS'!M46-Equations!B$26)*(Equations!E$26-Equations!C$26)/(Equations!D$26-Equations!B$26))+Equations!C$26-'Encodage ALS'!N46&gt;0,IF((('Encodage ALS'!M46-Equations!B$22)*(Equations!E$22-Equations!C$22)/(Equations!D$22-Equations!B$22))+Equations!C$22-'Encodage ALS'!N46&gt;0,"ALO",IF((('Encodage ALS'!M46-Equations!B$23)*(Equations!E$23-Equations!C$23)/(Equations!D$23-Equations!B$23))+Equations!C$23-'Encodage ALS'!N46&gt;0,"ALO","ALS")),IF((('Encodage ALS'!M46-Equations!B$21)*(Equations!E$21-Equations!C$21)/(Equations!D$21-Equations!B$21))+Equations!C$21-'Encodage ALS'!N46&gt;0,"ATL",IF((('Encodage ALS'!M46-Equations!B$20)*(Equations!E$20-Equations!C$20)/(Equations!D$20-Equations!B$20))+Equations!C$20-'Encodage ALS'!N46&lt;0,"ATL",IF((('Encodage ALS'!M46-Equations!B$19)*(Equations!E$19-Equations!C$19)/(Equations!D$19-Equations!B$19))+Equations!C$19-'Encodage ALS'!N46&lt;0,"ATL","ALS")))),"-")</f>
        <v>-</v>
      </c>
      <c r="K46" s="23">
        <f t="shared" si="0"/>
      </c>
      <c r="L46" s="23" t="str">
        <f t="shared" si="1"/>
        <v>A</v>
      </c>
      <c r="M46" s="3">
        <f t="shared" si="7"/>
        <v>0</v>
      </c>
      <c r="N46" s="3">
        <f t="shared" si="8"/>
        <v>0</v>
      </c>
      <c r="P46" s="1" t="str">
        <f t="shared" si="2"/>
        <v>-</v>
      </c>
      <c r="Q46" s="1" t="str">
        <f t="shared" si="3"/>
        <v>A</v>
      </c>
      <c r="R46" s="1" t="str">
        <f t="shared" si="4"/>
        <v>-</v>
      </c>
    </row>
    <row r="47" spans="1:18" ht="12.75">
      <c r="A47" s="2">
        <v>44</v>
      </c>
      <c r="B47" s="2"/>
      <c r="C47" s="5"/>
      <c r="D47" s="5"/>
      <c r="E47" s="5"/>
      <c r="F47" s="6" t="str">
        <f>IF((('Encodage ALS'!M47-Equations!B$32)*(Equations!E$32-Equations!C$32)/(Equations!D$32-Equations!B$32))+Equations!C$32-'Encodage ALS'!N47&gt;0,IF((('Encodage ALS'!M47-Equations!B$39)*(Equations!E$39-Equations!C$39)/(Equations!D$39-Equations!B$39))+Equations!C$39-'Encodage ALS'!N47&gt;0,IF((('Encodage ALS'!M47-Equations!B$41)*(Equations!E$41-Equations!C$41)/(Equations!D$41-Equations!B$41))+Equations!C$41-'Encodage ALS'!N47&lt;0,"SA",IF((('Encodage ALS'!M47-Equations!B$42)*(Equations!E$42-Equations!C$42)/(Equations!D$42-Equations!B$42))+Equations!C$42-'Encodage ALS'!N47&gt;0,"S","SL")),IF((('Encodage ALS'!M47-Equations!B$35)*(Equations!E$35-Equations!C$35)/(Equations!D$35-Equations!B$35))+Equations!C$35-'Encodage ALS'!N47&gt;0,IF((('Encodage ALS'!M47-Equations!B$38)*(Equations!E$38-Equations!C$38)/(Equations!D$38-Equations!B$38))+Equations!C$38-'Encodage ALS'!N47&lt;0,"LSL",IF((('Encodage ALS'!M47-Equations!B$40)*(Equations!E$40-Equations!C$40)/(Equations!D$40-Equations!B$40))+Equations!C$40-'Encodage ALS'!N47&gt;0,"LSP","LS")),"")),"")</f>
        <v>S</v>
      </c>
      <c r="G47" s="6" t="str">
        <f>IF(F47="",IF((('Encodage ALS'!M47-Equations!B$32)*(Equations!E$32-Equations!C$32)/(Equations!D$32-Equations!B$32))+Equations!C$32-'Encodage ALS'!N47&gt;0,IF((('Encodage ALS'!M47-Equations!B$37)*(Equations!E$37-Equations!C$37)/(Equations!D$37-Equations!B$37))+Equations!C$37-'Encodage ALS'!N47&gt;0,"LL","L"),IF((('Encodage ALS'!M47-Equations!B$34)*(Equations!E$34-Equations!C$34)/(Equations!D$34-Equations!B$34))+Equations!C$34-'Encodage ALS'!N47&gt;0,IF((('Encodage ALS'!M47-Equations!B$35)*(Equations!E$35-Equations!C$35)/(Equations!D$35-Equations!B$35))+Equations!C$35-'Encodage ALS'!N47&lt;0,"LLO","LSL"),IF((('Encodage ALS'!M47-Equations!B$33)*(Equations!E$33-Equations!C$33)/(Equations!D$33-Equations!B$33))+Equations!C$33-'Encodage ALS'!N47&gt;0,"LSL",""))),"-")</f>
        <v>-</v>
      </c>
      <c r="H47" s="6" t="str">
        <f>IF(G47="",IF((('Encodage ALS'!M47-Equations!B$27)*(Equations!E$27-Equations!C$27)/(Equations!D$27-Equations!B$27))+Equations!C$27-'Encodage ALS'!N47&gt;0,IF((('Encodage ALS'!M47-Equations!B$28)*(Equations!E$28-Equations!C$28)/(Equations!D$28-Equations!B$28))+Equations!C$28-'Encodage ALS'!N47&gt;0,"ALI",IF((('Encodage ALS'!M47-Equations!B$29)*(Equations!E$29-Equations!C$29)/(Equations!D$29-Equations!B$29))+Equations!C$29-'Encodage ALS'!N47&gt;0,"ALI",IF((('Encodage ALS'!M47-Equations!B$30)*(Equations!E$30-Equations!C$30)/(Equations!D$30-Equations!B$30))+Equations!C$30-'Encodage ALS'!N47&gt;0,"ALI",IF((('Encodage ALS'!M47-Equations!B$31)*(Equations!E$31-Equations!C$31)/(Equations!D$31-Equations!B$31))+Equations!C$31-'Encodage ALS'!N47&gt;0,"ALI","")))),IF((('Encodage ALS'!M47-Equations!B$28)*(Equations!E$28-Equations!C$28)/(Equations!D$28-Equations!B$28))+Equations!C$28-'Encodage ALS'!N47&gt;0,"ALI","")),"-")</f>
        <v>-</v>
      </c>
      <c r="I47" s="6" t="str">
        <f>IF(H47="",IF((('Encodage ALS'!M47-Equations!B$27)*(Equations!E$27-Equations!C$27)/(Equations!D$27-Equations!B$27))+Equations!C$27-'Encodage ALS'!N47&gt;0,IF((('Encodage ALS'!M47-Equations!B$43)*(Equations!E$43-Equations!C$43)/(Equations!D$43-Equations!B$43))+Equations!C$43-'Encodage ALS'!N47&lt;0,IF((('Encodage ALS'!M47-Equations!B$23)*(Equations!E$23-Equations!C$23)/(Equations!D$23-Equations!B$23))+Equations!C$23-'Encodage ALS'!N47&gt;0,"A",IF((('Encodage ALS'!M47-Equations!B$24)*(Equations!E$24-Equations!C$24)/(Equations!D$24-Equations!B$24))+Equations!C$24-'Encodage ALS'!N47&gt;0,"A","AS")),IF((('Encodage ALS'!M47-Equations!B$24)*(Equations!E$24-Equations!C$24)/(Equations!D$24-Equations!B$24))+Equations!C$24-'Encodage ALS'!N47&gt;0,"AL",IF((('Encodage ALS'!M47-Equations!B$25)*(Equations!E$25-Equations!C$25)/(Equations!D$25-Equations!B$25))+Equations!C$25-'Encodage ALS'!N47&gt;0,"AL","AS"))),""),"-")</f>
        <v>-</v>
      </c>
      <c r="J47" s="6" t="str">
        <f>IF(I47="",IF((('Encodage ALS'!M47-Equations!B$26)*(Equations!E$26-Equations!C$26)/(Equations!D$26-Equations!B$26))+Equations!C$26-'Encodage ALS'!N47&gt;0,IF((('Encodage ALS'!M47-Equations!B$22)*(Equations!E$22-Equations!C$22)/(Equations!D$22-Equations!B$22))+Equations!C$22-'Encodage ALS'!N47&gt;0,"ALO",IF((('Encodage ALS'!M47-Equations!B$23)*(Equations!E$23-Equations!C$23)/(Equations!D$23-Equations!B$23))+Equations!C$23-'Encodage ALS'!N47&gt;0,"ALO","ALS")),IF((('Encodage ALS'!M47-Equations!B$21)*(Equations!E$21-Equations!C$21)/(Equations!D$21-Equations!B$21))+Equations!C$21-'Encodage ALS'!N47&gt;0,"ATL",IF((('Encodage ALS'!M47-Equations!B$20)*(Equations!E$20-Equations!C$20)/(Equations!D$20-Equations!B$20))+Equations!C$20-'Encodage ALS'!N47&lt;0,"ATL",IF((('Encodage ALS'!M47-Equations!B$19)*(Equations!E$19-Equations!C$19)/(Equations!D$19-Equations!B$19))+Equations!C$19-'Encodage ALS'!N47&lt;0,"ATL","ALS")))),"-")</f>
        <v>-</v>
      </c>
      <c r="K47" s="23">
        <f t="shared" si="0"/>
      </c>
      <c r="L47" s="23" t="str">
        <f t="shared" si="1"/>
        <v>A</v>
      </c>
      <c r="M47" s="3">
        <f t="shared" si="7"/>
        <v>0</v>
      </c>
      <c r="N47" s="3">
        <f t="shared" si="8"/>
        <v>0</v>
      </c>
      <c r="P47" s="1" t="str">
        <f t="shared" si="2"/>
        <v>-</v>
      </c>
      <c r="Q47" s="1" t="str">
        <f t="shared" si="3"/>
        <v>A</v>
      </c>
      <c r="R47" s="1" t="str">
        <f t="shared" si="4"/>
        <v>-</v>
      </c>
    </row>
    <row r="48" spans="1:18" ht="12.75">
      <c r="A48" s="2">
        <v>45</v>
      </c>
      <c r="B48" s="2"/>
      <c r="C48" s="5"/>
      <c r="D48" s="5"/>
      <c r="E48" s="5"/>
      <c r="F48" s="6" t="str">
        <f>IF((('Encodage ALS'!M48-Equations!B$32)*(Equations!E$32-Equations!C$32)/(Equations!D$32-Equations!B$32))+Equations!C$32-'Encodage ALS'!N48&gt;0,IF((('Encodage ALS'!M48-Equations!B$39)*(Equations!E$39-Equations!C$39)/(Equations!D$39-Equations!B$39))+Equations!C$39-'Encodage ALS'!N48&gt;0,IF((('Encodage ALS'!M48-Equations!B$41)*(Equations!E$41-Equations!C$41)/(Equations!D$41-Equations!B$41))+Equations!C$41-'Encodage ALS'!N48&lt;0,"SA",IF((('Encodage ALS'!M48-Equations!B$42)*(Equations!E$42-Equations!C$42)/(Equations!D$42-Equations!B$42))+Equations!C$42-'Encodage ALS'!N48&gt;0,"S","SL")),IF((('Encodage ALS'!M48-Equations!B$35)*(Equations!E$35-Equations!C$35)/(Equations!D$35-Equations!B$35))+Equations!C$35-'Encodage ALS'!N48&gt;0,IF((('Encodage ALS'!M48-Equations!B$38)*(Equations!E$38-Equations!C$38)/(Equations!D$38-Equations!B$38))+Equations!C$38-'Encodage ALS'!N48&lt;0,"LSL",IF((('Encodage ALS'!M48-Equations!B$40)*(Equations!E$40-Equations!C$40)/(Equations!D$40-Equations!B$40))+Equations!C$40-'Encodage ALS'!N48&gt;0,"LSP","LS")),"")),"")</f>
        <v>S</v>
      </c>
      <c r="G48" s="6" t="str">
        <f>IF(F48="",IF((('Encodage ALS'!M48-Equations!B$32)*(Equations!E$32-Equations!C$32)/(Equations!D$32-Equations!B$32))+Equations!C$32-'Encodage ALS'!N48&gt;0,IF((('Encodage ALS'!M48-Equations!B$37)*(Equations!E$37-Equations!C$37)/(Equations!D$37-Equations!B$37))+Equations!C$37-'Encodage ALS'!N48&gt;0,"LL","L"),IF((('Encodage ALS'!M48-Equations!B$34)*(Equations!E$34-Equations!C$34)/(Equations!D$34-Equations!B$34))+Equations!C$34-'Encodage ALS'!N48&gt;0,IF((('Encodage ALS'!M48-Equations!B$35)*(Equations!E$35-Equations!C$35)/(Equations!D$35-Equations!B$35))+Equations!C$35-'Encodage ALS'!N48&lt;0,"LLO","LSL"),IF((('Encodage ALS'!M48-Equations!B$33)*(Equations!E$33-Equations!C$33)/(Equations!D$33-Equations!B$33))+Equations!C$33-'Encodage ALS'!N48&gt;0,"LSL",""))),"-")</f>
        <v>-</v>
      </c>
      <c r="H48" s="6" t="str">
        <f>IF(G48="",IF((('Encodage ALS'!M48-Equations!B$27)*(Equations!E$27-Equations!C$27)/(Equations!D$27-Equations!B$27))+Equations!C$27-'Encodage ALS'!N48&gt;0,IF((('Encodage ALS'!M48-Equations!B$28)*(Equations!E$28-Equations!C$28)/(Equations!D$28-Equations!B$28))+Equations!C$28-'Encodage ALS'!N48&gt;0,"ALI",IF((('Encodage ALS'!M48-Equations!B$29)*(Equations!E$29-Equations!C$29)/(Equations!D$29-Equations!B$29))+Equations!C$29-'Encodage ALS'!N48&gt;0,"ALI",IF((('Encodage ALS'!M48-Equations!B$30)*(Equations!E$30-Equations!C$30)/(Equations!D$30-Equations!B$30))+Equations!C$30-'Encodage ALS'!N48&gt;0,"ALI",IF((('Encodage ALS'!M48-Equations!B$31)*(Equations!E$31-Equations!C$31)/(Equations!D$31-Equations!B$31))+Equations!C$31-'Encodage ALS'!N48&gt;0,"ALI","")))),IF((('Encodage ALS'!M48-Equations!B$28)*(Equations!E$28-Equations!C$28)/(Equations!D$28-Equations!B$28))+Equations!C$28-'Encodage ALS'!N48&gt;0,"ALI","")),"-")</f>
        <v>-</v>
      </c>
      <c r="I48" s="6" t="str">
        <f>IF(H48="",IF((('Encodage ALS'!M48-Equations!B$27)*(Equations!E$27-Equations!C$27)/(Equations!D$27-Equations!B$27))+Equations!C$27-'Encodage ALS'!N48&gt;0,IF((('Encodage ALS'!M48-Equations!B$43)*(Equations!E$43-Equations!C$43)/(Equations!D$43-Equations!B$43))+Equations!C$43-'Encodage ALS'!N48&lt;0,IF((('Encodage ALS'!M48-Equations!B$23)*(Equations!E$23-Equations!C$23)/(Equations!D$23-Equations!B$23))+Equations!C$23-'Encodage ALS'!N48&gt;0,"A",IF((('Encodage ALS'!M48-Equations!B$24)*(Equations!E$24-Equations!C$24)/(Equations!D$24-Equations!B$24))+Equations!C$24-'Encodage ALS'!N48&gt;0,"A","AS")),IF((('Encodage ALS'!M48-Equations!B$24)*(Equations!E$24-Equations!C$24)/(Equations!D$24-Equations!B$24))+Equations!C$24-'Encodage ALS'!N48&gt;0,"AL",IF((('Encodage ALS'!M48-Equations!B$25)*(Equations!E$25-Equations!C$25)/(Equations!D$25-Equations!B$25))+Equations!C$25-'Encodage ALS'!N48&gt;0,"AL","AS"))),""),"-")</f>
        <v>-</v>
      </c>
      <c r="J48" s="6" t="str">
        <f>IF(I48="",IF((('Encodage ALS'!M48-Equations!B$26)*(Equations!E$26-Equations!C$26)/(Equations!D$26-Equations!B$26))+Equations!C$26-'Encodage ALS'!N48&gt;0,IF((('Encodage ALS'!M48-Equations!B$22)*(Equations!E$22-Equations!C$22)/(Equations!D$22-Equations!B$22))+Equations!C$22-'Encodage ALS'!N48&gt;0,"ALO",IF((('Encodage ALS'!M48-Equations!B$23)*(Equations!E$23-Equations!C$23)/(Equations!D$23-Equations!B$23))+Equations!C$23-'Encodage ALS'!N48&gt;0,"ALO","ALS")),IF((('Encodage ALS'!M48-Equations!B$21)*(Equations!E$21-Equations!C$21)/(Equations!D$21-Equations!B$21))+Equations!C$21-'Encodage ALS'!N48&gt;0,"ATL",IF((('Encodage ALS'!M48-Equations!B$20)*(Equations!E$20-Equations!C$20)/(Equations!D$20-Equations!B$20))+Equations!C$20-'Encodage ALS'!N48&lt;0,"ATL",IF((('Encodage ALS'!M48-Equations!B$19)*(Equations!E$19-Equations!C$19)/(Equations!D$19-Equations!B$19))+Equations!C$19-'Encodage ALS'!N48&lt;0,"ATL","ALS")))),"-")</f>
        <v>-</v>
      </c>
      <c r="K48" s="23">
        <f t="shared" si="0"/>
      </c>
      <c r="L48" s="23" t="str">
        <f t="shared" si="1"/>
        <v>A</v>
      </c>
      <c r="M48" s="3">
        <f t="shared" si="7"/>
        <v>0</v>
      </c>
      <c r="N48" s="3">
        <f t="shared" si="8"/>
        <v>0</v>
      </c>
      <c r="P48" s="1" t="str">
        <f t="shared" si="2"/>
        <v>-</v>
      </c>
      <c r="Q48" s="1" t="str">
        <f t="shared" si="3"/>
        <v>A</v>
      </c>
      <c r="R48" s="1" t="str">
        <f t="shared" si="4"/>
        <v>-</v>
      </c>
    </row>
    <row r="49" spans="1:18" ht="12.75">
      <c r="A49" s="2">
        <v>46</v>
      </c>
      <c r="B49" s="2"/>
      <c r="C49" s="5"/>
      <c r="D49" s="5"/>
      <c r="E49" s="5"/>
      <c r="F49" s="6" t="str">
        <f>IF((('Encodage ALS'!M49-Equations!B$32)*(Equations!E$32-Equations!C$32)/(Equations!D$32-Equations!B$32))+Equations!C$32-'Encodage ALS'!N49&gt;0,IF((('Encodage ALS'!M49-Equations!B$39)*(Equations!E$39-Equations!C$39)/(Equations!D$39-Equations!B$39))+Equations!C$39-'Encodage ALS'!N49&gt;0,IF((('Encodage ALS'!M49-Equations!B$41)*(Equations!E$41-Equations!C$41)/(Equations!D$41-Equations!B$41))+Equations!C$41-'Encodage ALS'!N49&lt;0,"SA",IF((('Encodage ALS'!M49-Equations!B$42)*(Equations!E$42-Equations!C$42)/(Equations!D$42-Equations!B$42))+Equations!C$42-'Encodage ALS'!N49&gt;0,"S","SL")),IF((('Encodage ALS'!M49-Equations!B$35)*(Equations!E$35-Equations!C$35)/(Equations!D$35-Equations!B$35))+Equations!C$35-'Encodage ALS'!N49&gt;0,IF((('Encodage ALS'!M49-Equations!B$38)*(Equations!E$38-Equations!C$38)/(Equations!D$38-Equations!B$38))+Equations!C$38-'Encodage ALS'!N49&lt;0,"LSL",IF((('Encodage ALS'!M49-Equations!B$40)*(Equations!E$40-Equations!C$40)/(Equations!D$40-Equations!B$40))+Equations!C$40-'Encodage ALS'!N49&gt;0,"LSP","LS")),"")),"")</f>
        <v>S</v>
      </c>
      <c r="G49" s="6" t="str">
        <f>IF(F49="",IF((('Encodage ALS'!M49-Equations!B$32)*(Equations!E$32-Equations!C$32)/(Equations!D$32-Equations!B$32))+Equations!C$32-'Encodage ALS'!N49&gt;0,IF((('Encodage ALS'!M49-Equations!B$37)*(Equations!E$37-Equations!C$37)/(Equations!D$37-Equations!B$37))+Equations!C$37-'Encodage ALS'!N49&gt;0,"LL","L"),IF((('Encodage ALS'!M49-Equations!B$34)*(Equations!E$34-Equations!C$34)/(Equations!D$34-Equations!B$34))+Equations!C$34-'Encodage ALS'!N49&gt;0,IF((('Encodage ALS'!M49-Equations!B$35)*(Equations!E$35-Equations!C$35)/(Equations!D$35-Equations!B$35))+Equations!C$35-'Encodage ALS'!N49&lt;0,"LLO","LSL"),IF((('Encodage ALS'!M49-Equations!B$33)*(Equations!E$33-Equations!C$33)/(Equations!D$33-Equations!B$33))+Equations!C$33-'Encodage ALS'!N49&gt;0,"LSL",""))),"-")</f>
        <v>-</v>
      </c>
      <c r="H49" s="6" t="str">
        <f>IF(G49="",IF((('Encodage ALS'!M49-Equations!B$27)*(Equations!E$27-Equations!C$27)/(Equations!D$27-Equations!B$27))+Equations!C$27-'Encodage ALS'!N49&gt;0,IF((('Encodage ALS'!M49-Equations!B$28)*(Equations!E$28-Equations!C$28)/(Equations!D$28-Equations!B$28))+Equations!C$28-'Encodage ALS'!N49&gt;0,"ALI",IF((('Encodage ALS'!M49-Equations!B$29)*(Equations!E$29-Equations!C$29)/(Equations!D$29-Equations!B$29))+Equations!C$29-'Encodage ALS'!N49&gt;0,"ALI",IF((('Encodage ALS'!M49-Equations!B$30)*(Equations!E$30-Equations!C$30)/(Equations!D$30-Equations!B$30))+Equations!C$30-'Encodage ALS'!N49&gt;0,"ALI",IF((('Encodage ALS'!M49-Equations!B$31)*(Equations!E$31-Equations!C$31)/(Equations!D$31-Equations!B$31))+Equations!C$31-'Encodage ALS'!N49&gt;0,"ALI","")))),IF((('Encodage ALS'!M49-Equations!B$28)*(Equations!E$28-Equations!C$28)/(Equations!D$28-Equations!B$28))+Equations!C$28-'Encodage ALS'!N49&gt;0,"ALI","")),"-")</f>
        <v>-</v>
      </c>
      <c r="I49" s="6" t="str">
        <f>IF(H49="",IF((('Encodage ALS'!M49-Equations!B$27)*(Equations!E$27-Equations!C$27)/(Equations!D$27-Equations!B$27))+Equations!C$27-'Encodage ALS'!N49&gt;0,IF((('Encodage ALS'!M49-Equations!B$43)*(Equations!E$43-Equations!C$43)/(Equations!D$43-Equations!B$43))+Equations!C$43-'Encodage ALS'!N49&lt;0,IF((('Encodage ALS'!M49-Equations!B$23)*(Equations!E$23-Equations!C$23)/(Equations!D$23-Equations!B$23))+Equations!C$23-'Encodage ALS'!N49&gt;0,"A",IF((('Encodage ALS'!M49-Equations!B$24)*(Equations!E$24-Equations!C$24)/(Equations!D$24-Equations!B$24))+Equations!C$24-'Encodage ALS'!N49&gt;0,"A","AS")),IF((('Encodage ALS'!M49-Equations!B$24)*(Equations!E$24-Equations!C$24)/(Equations!D$24-Equations!B$24))+Equations!C$24-'Encodage ALS'!N49&gt;0,"AL",IF((('Encodage ALS'!M49-Equations!B$25)*(Equations!E$25-Equations!C$25)/(Equations!D$25-Equations!B$25))+Equations!C$25-'Encodage ALS'!N49&gt;0,"AL","AS"))),""),"-")</f>
        <v>-</v>
      </c>
      <c r="J49" s="6" t="str">
        <f>IF(I49="",IF((('Encodage ALS'!M49-Equations!B$26)*(Equations!E$26-Equations!C$26)/(Equations!D$26-Equations!B$26))+Equations!C$26-'Encodage ALS'!N49&gt;0,IF((('Encodage ALS'!M49-Equations!B$22)*(Equations!E$22-Equations!C$22)/(Equations!D$22-Equations!B$22))+Equations!C$22-'Encodage ALS'!N49&gt;0,"ALO",IF((('Encodage ALS'!M49-Equations!B$23)*(Equations!E$23-Equations!C$23)/(Equations!D$23-Equations!B$23))+Equations!C$23-'Encodage ALS'!N49&gt;0,"ALO","ALS")),IF((('Encodage ALS'!M49-Equations!B$21)*(Equations!E$21-Equations!C$21)/(Equations!D$21-Equations!B$21))+Equations!C$21-'Encodage ALS'!N49&gt;0,"ATL",IF((('Encodage ALS'!M49-Equations!B$20)*(Equations!E$20-Equations!C$20)/(Equations!D$20-Equations!B$20))+Equations!C$20-'Encodage ALS'!N49&lt;0,"ATL",IF((('Encodage ALS'!M49-Equations!B$19)*(Equations!E$19-Equations!C$19)/(Equations!D$19-Equations!B$19))+Equations!C$19-'Encodage ALS'!N49&lt;0,"ATL","ALS")))),"-")</f>
        <v>-</v>
      </c>
      <c r="K49" s="23">
        <f t="shared" si="0"/>
      </c>
      <c r="L49" s="23" t="str">
        <f t="shared" si="1"/>
        <v>A</v>
      </c>
      <c r="M49" s="3">
        <f t="shared" si="7"/>
        <v>0</v>
      </c>
      <c r="N49" s="3">
        <f t="shared" si="8"/>
        <v>0</v>
      </c>
      <c r="P49" s="1" t="str">
        <f t="shared" si="2"/>
        <v>-</v>
      </c>
      <c r="Q49" s="1" t="str">
        <f t="shared" si="3"/>
        <v>A</v>
      </c>
      <c r="R49" s="1" t="str">
        <f t="shared" si="4"/>
        <v>-</v>
      </c>
    </row>
    <row r="50" spans="1:18" ht="12.75">
      <c r="A50" s="2">
        <v>47</v>
      </c>
      <c r="B50" s="2"/>
      <c r="C50" s="5"/>
      <c r="D50" s="5"/>
      <c r="E50" s="5"/>
      <c r="F50" s="6" t="str">
        <f>IF((('Encodage ALS'!M50-Equations!B$32)*(Equations!E$32-Equations!C$32)/(Equations!D$32-Equations!B$32))+Equations!C$32-'Encodage ALS'!N50&gt;0,IF((('Encodage ALS'!M50-Equations!B$39)*(Equations!E$39-Equations!C$39)/(Equations!D$39-Equations!B$39))+Equations!C$39-'Encodage ALS'!N50&gt;0,IF((('Encodage ALS'!M50-Equations!B$41)*(Equations!E$41-Equations!C$41)/(Equations!D$41-Equations!B$41))+Equations!C$41-'Encodage ALS'!N50&lt;0,"SA",IF((('Encodage ALS'!M50-Equations!B$42)*(Equations!E$42-Equations!C$42)/(Equations!D$42-Equations!B$42))+Equations!C$42-'Encodage ALS'!N50&gt;0,"S","SL")),IF((('Encodage ALS'!M50-Equations!B$35)*(Equations!E$35-Equations!C$35)/(Equations!D$35-Equations!B$35))+Equations!C$35-'Encodage ALS'!N50&gt;0,IF((('Encodage ALS'!M50-Equations!B$38)*(Equations!E$38-Equations!C$38)/(Equations!D$38-Equations!B$38))+Equations!C$38-'Encodage ALS'!N50&lt;0,"LSL",IF((('Encodage ALS'!M50-Equations!B$40)*(Equations!E$40-Equations!C$40)/(Equations!D$40-Equations!B$40))+Equations!C$40-'Encodage ALS'!N50&gt;0,"LSP","LS")),"")),"")</f>
        <v>S</v>
      </c>
      <c r="G50" s="6" t="str">
        <f>IF(F50="",IF((('Encodage ALS'!M50-Equations!B$32)*(Equations!E$32-Equations!C$32)/(Equations!D$32-Equations!B$32))+Equations!C$32-'Encodage ALS'!N50&gt;0,IF((('Encodage ALS'!M50-Equations!B$37)*(Equations!E$37-Equations!C$37)/(Equations!D$37-Equations!B$37))+Equations!C$37-'Encodage ALS'!N50&gt;0,"LL","L"),IF((('Encodage ALS'!M50-Equations!B$34)*(Equations!E$34-Equations!C$34)/(Equations!D$34-Equations!B$34))+Equations!C$34-'Encodage ALS'!N50&gt;0,IF((('Encodage ALS'!M50-Equations!B$35)*(Equations!E$35-Equations!C$35)/(Equations!D$35-Equations!B$35))+Equations!C$35-'Encodage ALS'!N50&lt;0,"LLO","LSL"),IF((('Encodage ALS'!M50-Equations!B$33)*(Equations!E$33-Equations!C$33)/(Equations!D$33-Equations!B$33))+Equations!C$33-'Encodage ALS'!N50&gt;0,"LSL",""))),"-")</f>
        <v>-</v>
      </c>
      <c r="H50" s="6" t="str">
        <f>IF(G50="",IF((('Encodage ALS'!M50-Equations!B$27)*(Equations!E$27-Equations!C$27)/(Equations!D$27-Equations!B$27))+Equations!C$27-'Encodage ALS'!N50&gt;0,IF((('Encodage ALS'!M50-Equations!B$28)*(Equations!E$28-Equations!C$28)/(Equations!D$28-Equations!B$28))+Equations!C$28-'Encodage ALS'!N50&gt;0,"ALI",IF((('Encodage ALS'!M50-Equations!B$29)*(Equations!E$29-Equations!C$29)/(Equations!D$29-Equations!B$29))+Equations!C$29-'Encodage ALS'!N50&gt;0,"ALI",IF((('Encodage ALS'!M50-Equations!B$30)*(Equations!E$30-Equations!C$30)/(Equations!D$30-Equations!B$30))+Equations!C$30-'Encodage ALS'!N50&gt;0,"ALI",IF((('Encodage ALS'!M50-Equations!B$31)*(Equations!E$31-Equations!C$31)/(Equations!D$31-Equations!B$31))+Equations!C$31-'Encodage ALS'!N50&gt;0,"ALI","")))),IF((('Encodage ALS'!M50-Equations!B$28)*(Equations!E$28-Equations!C$28)/(Equations!D$28-Equations!B$28))+Equations!C$28-'Encodage ALS'!N50&gt;0,"ALI","")),"-")</f>
        <v>-</v>
      </c>
      <c r="I50" s="6" t="str">
        <f>IF(H50="",IF((('Encodage ALS'!M50-Equations!B$27)*(Equations!E$27-Equations!C$27)/(Equations!D$27-Equations!B$27))+Equations!C$27-'Encodage ALS'!N50&gt;0,IF((('Encodage ALS'!M50-Equations!B$43)*(Equations!E$43-Equations!C$43)/(Equations!D$43-Equations!B$43))+Equations!C$43-'Encodage ALS'!N50&lt;0,IF((('Encodage ALS'!M50-Equations!B$23)*(Equations!E$23-Equations!C$23)/(Equations!D$23-Equations!B$23))+Equations!C$23-'Encodage ALS'!N50&gt;0,"A",IF((('Encodage ALS'!M50-Equations!B$24)*(Equations!E$24-Equations!C$24)/(Equations!D$24-Equations!B$24))+Equations!C$24-'Encodage ALS'!N50&gt;0,"A","AS")),IF((('Encodage ALS'!M50-Equations!B$24)*(Equations!E$24-Equations!C$24)/(Equations!D$24-Equations!B$24))+Equations!C$24-'Encodage ALS'!N50&gt;0,"AL",IF((('Encodage ALS'!M50-Equations!B$25)*(Equations!E$25-Equations!C$25)/(Equations!D$25-Equations!B$25))+Equations!C$25-'Encodage ALS'!N50&gt;0,"AL","AS"))),""),"-")</f>
        <v>-</v>
      </c>
      <c r="J50" s="6" t="str">
        <f>IF(I50="",IF((('Encodage ALS'!M50-Equations!B$26)*(Equations!E$26-Equations!C$26)/(Equations!D$26-Equations!B$26))+Equations!C$26-'Encodage ALS'!N50&gt;0,IF((('Encodage ALS'!M50-Equations!B$22)*(Equations!E$22-Equations!C$22)/(Equations!D$22-Equations!B$22))+Equations!C$22-'Encodage ALS'!N50&gt;0,"ALO",IF((('Encodage ALS'!M50-Equations!B$23)*(Equations!E$23-Equations!C$23)/(Equations!D$23-Equations!B$23))+Equations!C$23-'Encodage ALS'!N50&gt;0,"ALO","ALS")),IF((('Encodage ALS'!M50-Equations!B$21)*(Equations!E$21-Equations!C$21)/(Equations!D$21-Equations!B$21))+Equations!C$21-'Encodage ALS'!N50&gt;0,"ATL",IF((('Encodage ALS'!M50-Equations!B$20)*(Equations!E$20-Equations!C$20)/(Equations!D$20-Equations!B$20))+Equations!C$20-'Encodage ALS'!N50&lt;0,"ATL",IF((('Encodage ALS'!M50-Equations!B$19)*(Equations!E$19-Equations!C$19)/(Equations!D$19-Equations!B$19))+Equations!C$19-'Encodage ALS'!N50&lt;0,"ATL","ALS")))),"-")</f>
        <v>-</v>
      </c>
      <c r="K50" s="23">
        <f t="shared" si="0"/>
      </c>
      <c r="L50" s="23" t="str">
        <f t="shared" si="1"/>
        <v>A</v>
      </c>
      <c r="M50" s="3">
        <f t="shared" si="7"/>
        <v>0</v>
      </c>
      <c r="N50" s="3">
        <f t="shared" si="8"/>
        <v>0</v>
      </c>
      <c r="P50" s="1" t="str">
        <f t="shared" si="2"/>
        <v>-</v>
      </c>
      <c r="Q50" s="1" t="str">
        <f t="shared" si="3"/>
        <v>A</v>
      </c>
      <c r="R50" s="1" t="str">
        <f t="shared" si="4"/>
        <v>-</v>
      </c>
    </row>
    <row r="51" spans="1:18" ht="12.75">
      <c r="A51" s="2">
        <v>48</v>
      </c>
      <c r="B51" s="2"/>
      <c r="C51" s="5"/>
      <c r="D51" s="5"/>
      <c r="E51" s="5"/>
      <c r="F51" s="6" t="str">
        <f>IF((('Encodage ALS'!M51-Equations!B$32)*(Equations!E$32-Equations!C$32)/(Equations!D$32-Equations!B$32))+Equations!C$32-'Encodage ALS'!N51&gt;0,IF((('Encodage ALS'!M51-Equations!B$39)*(Equations!E$39-Equations!C$39)/(Equations!D$39-Equations!B$39))+Equations!C$39-'Encodage ALS'!N51&gt;0,IF((('Encodage ALS'!M51-Equations!B$41)*(Equations!E$41-Equations!C$41)/(Equations!D$41-Equations!B$41))+Equations!C$41-'Encodage ALS'!N51&lt;0,"SA",IF((('Encodage ALS'!M51-Equations!B$42)*(Equations!E$42-Equations!C$42)/(Equations!D$42-Equations!B$42))+Equations!C$42-'Encodage ALS'!N51&gt;0,"S","SL")),IF((('Encodage ALS'!M51-Equations!B$35)*(Equations!E$35-Equations!C$35)/(Equations!D$35-Equations!B$35))+Equations!C$35-'Encodage ALS'!N51&gt;0,IF((('Encodage ALS'!M51-Equations!B$38)*(Equations!E$38-Equations!C$38)/(Equations!D$38-Equations!B$38))+Equations!C$38-'Encodage ALS'!N51&lt;0,"LSL",IF((('Encodage ALS'!M51-Equations!B$40)*(Equations!E$40-Equations!C$40)/(Equations!D$40-Equations!B$40))+Equations!C$40-'Encodage ALS'!N51&gt;0,"LSP","LS")),"")),"")</f>
        <v>S</v>
      </c>
      <c r="G51" s="6" t="str">
        <f>IF(F51="",IF((('Encodage ALS'!M51-Equations!B$32)*(Equations!E$32-Equations!C$32)/(Equations!D$32-Equations!B$32))+Equations!C$32-'Encodage ALS'!N51&gt;0,IF((('Encodage ALS'!M51-Equations!B$37)*(Equations!E$37-Equations!C$37)/(Equations!D$37-Equations!B$37))+Equations!C$37-'Encodage ALS'!N51&gt;0,"LL","L"),IF((('Encodage ALS'!M51-Equations!B$34)*(Equations!E$34-Equations!C$34)/(Equations!D$34-Equations!B$34))+Equations!C$34-'Encodage ALS'!N51&gt;0,IF((('Encodage ALS'!M51-Equations!B$35)*(Equations!E$35-Equations!C$35)/(Equations!D$35-Equations!B$35))+Equations!C$35-'Encodage ALS'!N51&lt;0,"LLO","LSL"),IF((('Encodage ALS'!M51-Equations!B$33)*(Equations!E$33-Equations!C$33)/(Equations!D$33-Equations!B$33))+Equations!C$33-'Encodage ALS'!N51&gt;0,"LSL",""))),"-")</f>
        <v>-</v>
      </c>
      <c r="H51" s="6" t="str">
        <f>IF(G51="",IF((('Encodage ALS'!M51-Equations!B$27)*(Equations!E$27-Equations!C$27)/(Equations!D$27-Equations!B$27))+Equations!C$27-'Encodage ALS'!N51&gt;0,IF((('Encodage ALS'!M51-Equations!B$28)*(Equations!E$28-Equations!C$28)/(Equations!D$28-Equations!B$28))+Equations!C$28-'Encodage ALS'!N51&gt;0,"ALI",IF((('Encodage ALS'!M51-Equations!B$29)*(Equations!E$29-Equations!C$29)/(Equations!D$29-Equations!B$29))+Equations!C$29-'Encodage ALS'!N51&gt;0,"ALI",IF((('Encodage ALS'!M51-Equations!B$30)*(Equations!E$30-Equations!C$30)/(Equations!D$30-Equations!B$30))+Equations!C$30-'Encodage ALS'!N51&gt;0,"ALI",IF((('Encodage ALS'!M51-Equations!B$31)*(Equations!E$31-Equations!C$31)/(Equations!D$31-Equations!B$31))+Equations!C$31-'Encodage ALS'!N51&gt;0,"ALI","")))),IF((('Encodage ALS'!M51-Equations!B$28)*(Equations!E$28-Equations!C$28)/(Equations!D$28-Equations!B$28))+Equations!C$28-'Encodage ALS'!N51&gt;0,"ALI","")),"-")</f>
        <v>-</v>
      </c>
      <c r="I51" s="6" t="str">
        <f>IF(H51="",IF((('Encodage ALS'!M51-Equations!B$27)*(Equations!E$27-Equations!C$27)/(Equations!D$27-Equations!B$27))+Equations!C$27-'Encodage ALS'!N51&gt;0,IF((('Encodage ALS'!M51-Equations!B$43)*(Equations!E$43-Equations!C$43)/(Equations!D$43-Equations!B$43))+Equations!C$43-'Encodage ALS'!N51&lt;0,IF((('Encodage ALS'!M51-Equations!B$23)*(Equations!E$23-Equations!C$23)/(Equations!D$23-Equations!B$23))+Equations!C$23-'Encodage ALS'!N51&gt;0,"A",IF((('Encodage ALS'!M51-Equations!B$24)*(Equations!E$24-Equations!C$24)/(Equations!D$24-Equations!B$24))+Equations!C$24-'Encodage ALS'!N51&gt;0,"A","AS")),IF((('Encodage ALS'!M51-Equations!B$24)*(Equations!E$24-Equations!C$24)/(Equations!D$24-Equations!B$24))+Equations!C$24-'Encodage ALS'!N51&gt;0,"AL",IF((('Encodage ALS'!M51-Equations!B$25)*(Equations!E$25-Equations!C$25)/(Equations!D$25-Equations!B$25))+Equations!C$25-'Encodage ALS'!N51&gt;0,"AL","AS"))),""),"-")</f>
        <v>-</v>
      </c>
      <c r="J51" s="6" t="str">
        <f>IF(I51="",IF((('Encodage ALS'!M51-Equations!B$26)*(Equations!E$26-Equations!C$26)/(Equations!D$26-Equations!B$26))+Equations!C$26-'Encodage ALS'!N51&gt;0,IF((('Encodage ALS'!M51-Equations!B$22)*(Equations!E$22-Equations!C$22)/(Equations!D$22-Equations!B$22))+Equations!C$22-'Encodage ALS'!N51&gt;0,"ALO",IF((('Encodage ALS'!M51-Equations!B$23)*(Equations!E$23-Equations!C$23)/(Equations!D$23-Equations!B$23))+Equations!C$23-'Encodage ALS'!N51&gt;0,"ALO","ALS")),IF((('Encodage ALS'!M51-Equations!B$21)*(Equations!E$21-Equations!C$21)/(Equations!D$21-Equations!B$21))+Equations!C$21-'Encodage ALS'!N51&gt;0,"ATL",IF((('Encodage ALS'!M51-Equations!B$20)*(Equations!E$20-Equations!C$20)/(Equations!D$20-Equations!B$20))+Equations!C$20-'Encodage ALS'!N51&lt;0,"ATL",IF((('Encodage ALS'!M51-Equations!B$19)*(Equations!E$19-Equations!C$19)/(Equations!D$19-Equations!B$19))+Equations!C$19-'Encodage ALS'!N51&lt;0,"ATL","ALS")))),"-")</f>
        <v>-</v>
      </c>
      <c r="K51" s="23">
        <f t="shared" si="0"/>
      </c>
      <c r="L51" s="23" t="str">
        <f t="shared" si="1"/>
        <v>A</v>
      </c>
      <c r="M51" s="3">
        <f t="shared" si="7"/>
        <v>0</v>
      </c>
      <c r="N51" s="3">
        <f t="shared" si="8"/>
        <v>0</v>
      </c>
      <c r="P51" s="1" t="str">
        <f t="shared" si="2"/>
        <v>-</v>
      </c>
      <c r="Q51" s="1" t="str">
        <f t="shared" si="3"/>
        <v>A</v>
      </c>
      <c r="R51" s="1" t="str">
        <f t="shared" si="4"/>
        <v>-</v>
      </c>
    </row>
    <row r="52" spans="1:18" ht="12.75">
      <c r="A52" s="2">
        <v>49</v>
      </c>
      <c r="B52" s="2"/>
      <c r="C52" s="5"/>
      <c r="D52" s="5"/>
      <c r="E52" s="5"/>
      <c r="F52" s="6" t="str">
        <f>IF((('Encodage ALS'!M52-Equations!B$32)*(Equations!E$32-Equations!C$32)/(Equations!D$32-Equations!B$32))+Equations!C$32-'Encodage ALS'!N52&gt;0,IF((('Encodage ALS'!M52-Equations!B$39)*(Equations!E$39-Equations!C$39)/(Equations!D$39-Equations!B$39))+Equations!C$39-'Encodage ALS'!N52&gt;0,IF((('Encodage ALS'!M52-Equations!B$41)*(Equations!E$41-Equations!C$41)/(Equations!D$41-Equations!B$41))+Equations!C$41-'Encodage ALS'!N52&lt;0,"SA",IF((('Encodage ALS'!M52-Equations!B$42)*(Equations!E$42-Equations!C$42)/(Equations!D$42-Equations!B$42))+Equations!C$42-'Encodage ALS'!N52&gt;0,"S","SL")),IF((('Encodage ALS'!M52-Equations!B$35)*(Equations!E$35-Equations!C$35)/(Equations!D$35-Equations!B$35))+Equations!C$35-'Encodage ALS'!N52&gt;0,IF((('Encodage ALS'!M52-Equations!B$38)*(Equations!E$38-Equations!C$38)/(Equations!D$38-Equations!B$38))+Equations!C$38-'Encodage ALS'!N52&lt;0,"LSL",IF((('Encodage ALS'!M52-Equations!B$40)*(Equations!E$40-Equations!C$40)/(Equations!D$40-Equations!B$40))+Equations!C$40-'Encodage ALS'!N52&gt;0,"LSP","LS")),"")),"")</f>
        <v>S</v>
      </c>
      <c r="G52" s="6" t="str">
        <f>IF(F52="",IF((('Encodage ALS'!M52-Equations!B$32)*(Equations!E$32-Equations!C$32)/(Equations!D$32-Equations!B$32))+Equations!C$32-'Encodage ALS'!N52&gt;0,IF((('Encodage ALS'!M52-Equations!B$37)*(Equations!E$37-Equations!C$37)/(Equations!D$37-Equations!B$37))+Equations!C$37-'Encodage ALS'!N52&gt;0,"LL","L"),IF((('Encodage ALS'!M52-Equations!B$34)*(Equations!E$34-Equations!C$34)/(Equations!D$34-Equations!B$34))+Equations!C$34-'Encodage ALS'!N52&gt;0,IF((('Encodage ALS'!M52-Equations!B$35)*(Equations!E$35-Equations!C$35)/(Equations!D$35-Equations!B$35))+Equations!C$35-'Encodage ALS'!N52&lt;0,"LLO","LSL"),IF((('Encodage ALS'!M52-Equations!B$33)*(Equations!E$33-Equations!C$33)/(Equations!D$33-Equations!B$33))+Equations!C$33-'Encodage ALS'!N52&gt;0,"LSL",""))),"-")</f>
        <v>-</v>
      </c>
      <c r="H52" s="6" t="str">
        <f>IF(G52="",IF((('Encodage ALS'!M52-Equations!B$27)*(Equations!E$27-Equations!C$27)/(Equations!D$27-Equations!B$27))+Equations!C$27-'Encodage ALS'!N52&gt;0,IF((('Encodage ALS'!M52-Equations!B$28)*(Equations!E$28-Equations!C$28)/(Equations!D$28-Equations!B$28))+Equations!C$28-'Encodage ALS'!N52&gt;0,"ALI",IF((('Encodage ALS'!M52-Equations!B$29)*(Equations!E$29-Equations!C$29)/(Equations!D$29-Equations!B$29))+Equations!C$29-'Encodage ALS'!N52&gt;0,"ALI",IF((('Encodage ALS'!M52-Equations!B$30)*(Equations!E$30-Equations!C$30)/(Equations!D$30-Equations!B$30))+Equations!C$30-'Encodage ALS'!N52&gt;0,"ALI",IF((('Encodage ALS'!M52-Equations!B$31)*(Equations!E$31-Equations!C$31)/(Equations!D$31-Equations!B$31))+Equations!C$31-'Encodage ALS'!N52&gt;0,"ALI","")))),IF((('Encodage ALS'!M52-Equations!B$28)*(Equations!E$28-Equations!C$28)/(Equations!D$28-Equations!B$28))+Equations!C$28-'Encodage ALS'!N52&gt;0,"ALI","")),"-")</f>
        <v>-</v>
      </c>
      <c r="I52" s="6" t="str">
        <f>IF(H52="",IF((('Encodage ALS'!M52-Equations!B$27)*(Equations!E$27-Equations!C$27)/(Equations!D$27-Equations!B$27))+Equations!C$27-'Encodage ALS'!N52&gt;0,IF((('Encodage ALS'!M52-Equations!B$43)*(Equations!E$43-Equations!C$43)/(Equations!D$43-Equations!B$43))+Equations!C$43-'Encodage ALS'!N52&lt;0,IF((('Encodage ALS'!M52-Equations!B$23)*(Equations!E$23-Equations!C$23)/(Equations!D$23-Equations!B$23))+Equations!C$23-'Encodage ALS'!N52&gt;0,"A",IF((('Encodage ALS'!M52-Equations!B$24)*(Equations!E$24-Equations!C$24)/(Equations!D$24-Equations!B$24))+Equations!C$24-'Encodage ALS'!N52&gt;0,"A","AS")),IF((('Encodage ALS'!M52-Equations!B$24)*(Equations!E$24-Equations!C$24)/(Equations!D$24-Equations!B$24))+Equations!C$24-'Encodage ALS'!N52&gt;0,"AL",IF((('Encodage ALS'!M52-Equations!B$25)*(Equations!E$25-Equations!C$25)/(Equations!D$25-Equations!B$25))+Equations!C$25-'Encodage ALS'!N52&gt;0,"AL","AS"))),""),"-")</f>
        <v>-</v>
      </c>
      <c r="J52" s="6" t="str">
        <f>IF(I52="",IF((('Encodage ALS'!M52-Equations!B$26)*(Equations!E$26-Equations!C$26)/(Equations!D$26-Equations!B$26))+Equations!C$26-'Encodage ALS'!N52&gt;0,IF((('Encodage ALS'!M52-Equations!B$22)*(Equations!E$22-Equations!C$22)/(Equations!D$22-Equations!B$22))+Equations!C$22-'Encodage ALS'!N52&gt;0,"ALO",IF((('Encodage ALS'!M52-Equations!B$23)*(Equations!E$23-Equations!C$23)/(Equations!D$23-Equations!B$23))+Equations!C$23-'Encodage ALS'!N52&gt;0,"ALO","ALS")),IF((('Encodage ALS'!M52-Equations!B$21)*(Equations!E$21-Equations!C$21)/(Equations!D$21-Equations!B$21))+Equations!C$21-'Encodage ALS'!N52&gt;0,"ATL",IF((('Encodage ALS'!M52-Equations!B$20)*(Equations!E$20-Equations!C$20)/(Equations!D$20-Equations!B$20))+Equations!C$20-'Encodage ALS'!N52&lt;0,"ATL",IF((('Encodage ALS'!M52-Equations!B$19)*(Equations!E$19-Equations!C$19)/(Equations!D$19-Equations!B$19))+Equations!C$19-'Encodage ALS'!N52&lt;0,"ATL","ALS")))),"-")</f>
        <v>-</v>
      </c>
      <c r="K52" s="23">
        <f t="shared" si="0"/>
      </c>
      <c r="L52" s="23" t="str">
        <f t="shared" si="1"/>
        <v>A</v>
      </c>
      <c r="M52" s="3">
        <f t="shared" si="7"/>
        <v>0</v>
      </c>
      <c r="N52" s="3">
        <f t="shared" si="8"/>
        <v>0</v>
      </c>
      <c r="P52" s="1" t="str">
        <f t="shared" si="2"/>
        <v>-</v>
      </c>
      <c r="Q52" s="1" t="str">
        <f t="shared" si="3"/>
        <v>A</v>
      </c>
      <c r="R52" s="1" t="str">
        <f t="shared" si="4"/>
        <v>-</v>
      </c>
    </row>
    <row r="53" spans="1:18" ht="12.75">
      <c r="A53" s="2">
        <v>50</v>
      </c>
      <c r="B53" s="2"/>
      <c r="C53" s="5"/>
      <c r="D53" s="5"/>
      <c r="E53" s="5"/>
      <c r="F53" s="6" t="str">
        <f>IF((('Encodage ALS'!M53-Equations!B$32)*(Equations!E$32-Equations!C$32)/(Equations!D$32-Equations!B$32))+Equations!C$32-'Encodage ALS'!N53&gt;0,IF((('Encodage ALS'!M53-Equations!B$39)*(Equations!E$39-Equations!C$39)/(Equations!D$39-Equations!B$39))+Equations!C$39-'Encodage ALS'!N53&gt;0,IF((('Encodage ALS'!M53-Equations!B$41)*(Equations!E$41-Equations!C$41)/(Equations!D$41-Equations!B$41))+Equations!C$41-'Encodage ALS'!N53&lt;0,"SA",IF((('Encodage ALS'!M53-Equations!B$42)*(Equations!E$42-Equations!C$42)/(Equations!D$42-Equations!B$42))+Equations!C$42-'Encodage ALS'!N53&gt;0,"S","SL")),IF((('Encodage ALS'!M53-Equations!B$35)*(Equations!E$35-Equations!C$35)/(Equations!D$35-Equations!B$35))+Equations!C$35-'Encodage ALS'!N53&gt;0,IF((('Encodage ALS'!M53-Equations!B$38)*(Equations!E$38-Equations!C$38)/(Equations!D$38-Equations!B$38))+Equations!C$38-'Encodage ALS'!N53&lt;0,"LSL",IF((('Encodage ALS'!M53-Equations!B$40)*(Equations!E$40-Equations!C$40)/(Equations!D$40-Equations!B$40))+Equations!C$40-'Encodage ALS'!N53&gt;0,"LSP","LS")),"")),"")</f>
        <v>S</v>
      </c>
      <c r="G53" s="6" t="str">
        <f>IF(F53="",IF((('Encodage ALS'!M53-Equations!B$32)*(Equations!E$32-Equations!C$32)/(Equations!D$32-Equations!B$32))+Equations!C$32-'Encodage ALS'!N53&gt;0,IF((('Encodage ALS'!M53-Equations!B$37)*(Equations!E$37-Equations!C$37)/(Equations!D$37-Equations!B$37))+Equations!C$37-'Encodage ALS'!N53&gt;0,"LL","L"),IF((('Encodage ALS'!M53-Equations!B$34)*(Equations!E$34-Equations!C$34)/(Equations!D$34-Equations!B$34))+Equations!C$34-'Encodage ALS'!N53&gt;0,IF((('Encodage ALS'!M53-Equations!B$35)*(Equations!E$35-Equations!C$35)/(Equations!D$35-Equations!B$35))+Equations!C$35-'Encodage ALS'!N53&lt;0,"LLO","LSL"),IF((('Encodage ALS'!M53-Equations!B$33)*(Equations!E$33-Equations!C$33)/(Equations!D$33-Equations!B$33))+Equations!C$33-'Encodage ALS'!N53&gt;0,"LSL",""))),"-")</f>
        <v>-</v>
      </c>
      <c r="H53" s="6" t="str">
        <f>IF(G53="",IF((('Encodage ALS'!M53-Equations!B$27)*(Equations!E$27-Equations!C$27)/(Equations!D$27-Equations!B$27))+Equations!C$27-'Encodage ALS'!N53&gt;0,IF((('Encodage ALS'!M53-Equations!B$28)*(Equations!E$28-Equations!C$28)/(Equations!D$28-Equations!B$28))+Equations!C$28-'Encodage ALS'!N53&gt;0,"ALI",IF((('Encodage ALS'!M53-Equations!B$29)*(Equations!E$29-Equations!C$29)/(Equations!D$29-Equations!B$29))+Equations!C$29-'Encodage ALS'!N53&gt;0,"ALI",IF((('Encodage ALS'!M53-Equations!B$30)*(Equations!E$30-Equations!C$30)/(Equations!D$30-Equations!B$30))+Equations!C$30-'Encodage ALS'!N53&gt;0,"ALI",IF((('Encodage ALS'!M53-Equations!B$31)*(Equations!E$31-Equations!C$31)/(Equations!D$31-Equations!B$31))+Equations!C$31-'Encodage ALS'!N53&gt;0,"ALI","")))),IF((('Encodage ALS'!M53-Equations!B$28)*(Equations!E$28-Equations!C$28)/(Equations!D$28-Equations!B$28))+Equations!C$28-'Encodage ALS'!N53&gt;0,"ALI","")),"-")</f>
        <v>-</v>
      </c>
      <c r="I53" s="6" t="str">
        <f>IF(H53="",IF((('Encodage ALS'!M53-Equations!B$27)*(Equations!E$27-Equations!C$27)/(Equations!D$27-Equations!B$27))+Equations!C$27-'Encodage ALS'!N53&gt;0,IF((('Encodage ALS'!M53-Equations!B$43)*(Equations!E$43-Equations!C$43)/(Equations!D$43-Equations!B$43))+Equations!C$43-'Encodage ALS'!N53&lt;0,IF((('Encodage ALS'!M53-Equations!B$23)*(Equations!E$23-Equations!C$23)/(Equations!D$23-Equations!B$23))+Equations!C$23-'Encodage ALS'!N53&gt;0,"A",IF((('Encodage ALS'!M53-Equations!B$24)*(Equations!E$24-Equations!C$24)/(Equations!D$24-Equations!B$24))+Equations!C$24-'Encodage ALS'!N53&gt;0,"A","AS")),IF((('Encodage ALS'!M53-Equations!B$24)*(Equations!E$24-Equations!C$24)/(Equations!D$24-Equations!B$24))+Equations!C$24-'Encodage ALS'!N53&gt;0,"AL",IF((('Encodage ALS'!M53-Equations!B$25)*(Equations!E$25-Equations!C$25)/(Equations!D$25-Equations!B$25))+Equations!C$25-'Encodage ALS'!N53&gt;0,"AL","AS"))),""),"-")</f>
        <v>-</v>
      </c>
      <c r="J53" s="6" t="str">
        <f>IF(I53="",IF((('Encodage ALS'!M53-Equations!B$26)*(Equations!E$26-Equations!C$26)/(Equations!D$26-Equations!B$26))+Equations!C$26-'Encodage ALS'!N53&gt;0,IF((('Encodage ALS'!M53-Equations!B$22)*(Equations!E$22-Equations!C$22)/(Equations!D$22-Equations!B$22))+Equations!C$22-'Encodage ALS'!N53&gt;0,"ALO",IF((('Encodage ALS'!M53-Equations!B$23)*(Equations!E$23-Equations!C$23)/(Equations!D$23-Equations!B$23))+Equations!C$23-'Encodage ALS'!N53&gt;0,"ALO","ALS")),IF((('Encodage ALS'!M53-Equations!B$21)*(Equations!E$21-Equations!C$21)/(Equations!D$21-Equations!B$21))+Equations!C$21-'Encodage ALS'!N53&gt;0,"ATL",IF((('Encodage ALS'!M53-Equations!B$20)*(Equations!E$20-Equations!C$20)/(Equations!D$20-Equations!B$20))+Equations!C$20-'Encodage ALS'!N53&lt;0,"ATL",IF((('Encodage ALS'!M53-Equations!B$19)*(Equations!E$19-Equations!C$19)/(Equations!D$19-Equations!B$19))+Equations!C$19-'Encodage ALS'!N53&lt;0,"ATL","ALS")))),"-")</f>
        <v>-</v>
      </c>
      <c r="K53" s="23">
        <f t="shared" si="0"/>
      </c>
      <c r="L53" s="23" t="str">
        <f t="shared" si="1"/>
        <v>A</v>
      </c>
      <c r="M53" s="3">
        <f t="shared" si="7"/>
        <v>0</v>
      </c>
      <c r="N53" s="3">
        <f t="shared" si="8"/>
        <v>0</v>
      </c>
      <c r="P53" s="1" t="str">
        <f t="shared" si="2"/>
        <v>-</v>
      </c>
      <c r="Q53" s="1" t="str">
        <f t="shared" si="3"/>
        <v>A</v>
      </c>
      <c r="R53" s="1" t="str">
        <f t="shared" si="4"/>
        <v>-</v>
      </c>
    </row>
    <row r="54" spans="1:14" ht="12.75">
      <c r="A54" s="2"/>
      <c r="B54" s="2"/>
      <c r="C54" s="5"/>
      <c r="D54" s="5"/>
      <c r="E54" s="5"/>
      <c r="F54" s="6"/>
      <c r="G54" s="6"/>
      <c r="H54" s="6"/>
      <c r="I54" s="6"/>
      <c r="J54" s="6"/>
      <c r="K54" s="7"/>
      <c r="L54" s="8"/>
      <c r="M54" s="3"/>
      <c r="N54" s="3"/>
    </row>
    <row r="55" spans="1:14" ht="12.75">
      <c r="A55" s="2"/>
      <c r="B55" s="2"/>
      <c r="C55" s="5"/>
      <c r="D55" s="5"/>
      <c r="E55" s="5"/>
      <c r="F55" s="6"/>
      <c r="G55" s="6"/>
      <c r="H55" s="6"/>
      <c r="I55" s="6"/>
      <c r="J55" s="6"/>
      <c r="K55" s="7"/>
      <c r="L55" s="8"/>
      <c r="M55" s="3"/>
      <c r="N55" s="3"/>
    </row>
    <row r="56" spans="1:14" ht="12.75">
      <c r="A56" s="2"/>
      <c r="B56" s="2"/>
      <c r="C56" s="5"/>
      <c r="D56" s="5"/>
      <c r="E56" s="5"/>
      <c r="F56" s="6"/>
      <c r="G56" s="6"/>
      <c r="H56" s="6"/>
      <c r="I56" s="6"/>
      <c r="J56" s="6"/>
      <c r="K56" s="7"/>
      <c r="L56" s="8"/>
      <c r="M56" s="3"/>
      <c r="N56" s="3"/>
    </row>
    <row r="57" spans="1:14" ht="12.75">
      <c r="A57" s="2"/>
      <c r="B57" s="2"/>
      <c r="C57" s="5"/>
      <c r="D57" s="5"/>
      <c r="E57" s="5"/>
      <c r="F57" s="6"/>
      <c r="G57" s="6"/>
      <c r="H57" s="6"/>
      <c r="I57" s="6"/>
      <c r="J57" s="6"/>
      <c r="K57" s="7"/>
      <c r="L57" s="8"/>
      <c r="M57" s="3"/>
      <c r="N57" s="3"/>
    </row>
    <row r="58" spans="1:14" ht="12.75">
      <c r="A58" s="2"/>
      <c r="B58" s="2"/>
      <c r="C58" s="5"/>
      <c r="D58" s="5"/>
      <c r="E58" s="5"/>
      <c r="F58" s="6"/>
      <c r="G58" s="6"/>
      <c r="H58" s="6"/>
      <c r="I58" s="6"/>
      <c r="J58" s="6"/>
      <c r="K58" s="7"/>
      <c r="L58" s="8"/>
      <c r="M58" s="3"/>
      <c r="N58" s="3"/>
    </row>
    <row r="59" spans="1:14" ht="12.75">
      <c r="A59" s="2"/>
      <c r="B59" s="2"/>
      <c r="C59" s="5"/>
      <c r="D59" s="5"/>
      <c r="E59" s="5"/>
      <c r="F59" s="6"/>
      <c r="G59" s="6"/>
      <c r="H59" s="6"/>
      <c r="I59" s="6"/>
      <c r="J59" s="6"/>
      <c r="K59" s="7"/>
      <c r="L59" s="8"/>
      <c r="M59" s="3"/>
      <c r="N59" s="3"/>
    </row>
    <row r="60" spans="1:14" ht="12.75">
      <c r="A60" s="2"/>
      <c r="B60" s="2"/>
      <c r="C60" s="5"/>
      <c r="D60" s="5"/>
      <c r="E60" s="5"/>
      <c r="F60" s="6"/>
      <c r="G60" s="6"/>
      <c r="H60" s="6"/>
      <c r="I60" s="6"/>
      <c r="J60" s="6"/>
      <c r="K60" s="7"/>
      <c r="L60" s="8"/>
      <c r="M60" s="3"/>
      <c r="N60" s="3"/>
    </row>
  </sheetData>
  <sheetProtection/>
  <mergeCells count="1">
    <mergeCell ref="F3:J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6384" width="11.421875" style="1" customWidth="1"/>
  </cols>
  <sheetData>
    <row r="2" spans="1:6" ht="12.75">
      <c r="A2" s="27" t="s">
        <v>0</v>
      </c>
      <c r="B2" s="27"/>
      <c r="C2" s="27"/>
      <c r="D2" s="27"/>
      <c r="E2" s="27"/>
      <c r="F2" s="27"/>
    </row>
    <row r="3" spans="1:6" ht="12.75">
      <c r="A3" s="27" t="s">
        <v>1</v>
      </c>
      <c r="B3" s="27"/>
      <c r="C3" s="27" t="s">
        <v>2</v>
      </c>
      <c r="D3" s="27"/>
      <c r="E3" s="27" t="s">
        <v>3</v>
      </c>
      <c r="F3" s="27"/>
    </row>
    <row r="4" spans="1:6" ht="12.75">
      <c r="A4" s="2">
        <v>0</v>
      </c>
      <c r="B4" s="2">
        <v>0</v>
      </c>
      <c r="C4" s="2">
        <v>0</v>
      </c>
      <c r="D4" s="2">
        <v>0</v>
      </c>
      <c r="E4" s="2">
        <v>100</v>
      </c>
      <c r="F4" s="2">
        <v>0</v>
      </c>
    </row>
    <row r="5" spans="1:6" ht="12.75">
      <c r="A5" s="2">
        <v>50</v>
      </c>
      <c r="B5" s="2">
        <v>0</v>
      </c>
      <c r="C5" s="2">
        <v>25</v>
      </c>
      <c r="D5" s="2">
        <f>D6/2</f>
        <v>43.30127018922192</v>
      </c>
      <c r="E5" s="2">
        <v>75</v>
      </c>
      <c r="F5" s="2">
        <f>F6/2</f>
        <v>43.30127018922192</v>
      </c>
    </row>
    <row r="6" spans="1:6" ht="12.75">
      <c r="A6" s="2">
        <v>100</v>
      </c>
      <c r="B6" s="2">
        <v>0</v>
      </c>
      <c r="C6" s="2">
        <v>50</v>
      </c>
      <c r="D6" s="2">
        <f>TAN(PI()/3)*50</f>
        <v>86.60254037844383</v>
      </c>
      <c r="E6" s="2">
        <v>50</v>
      </c>
      <c r="F6" s="2">
        <f>TAN(PI()/3)*50</f>
        <v>86.60254037844383</v>
      </c>
    </row>
    <row r="8" spans="4:6" ht="12.75">
      <c r="D8" s="1">
        <f>8/100*D6</f>
        <v>6.928203230275507</v>
      </c>
      <c r="F8" s="1">
        <f>17.5/2</f>
        <v>8.75</v>
      </c>
    </row>
    <row r="10" spans="1:18" ht="12.7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18" ht="12.75">
      <c r="A11" s="24">
        <v>1</v>
      </c>
      <c r="B11" s="26"/>
      <c r="C11" s="24">
        <v>2</v>
      </c>
      <c r="D11" s="26"/>
      <c r="E11" s="24">
        <v>3</v>
      </c>
      <c r="F11" s="26"/>
      <c r="G11" s="24">
        <v>4</v>
      </c>
      <c r="H11" s="26"/>
      <c r="I11" s="24">
        <v>5</v>
      </c>
      <c r="J11" s="26"/>
      <c r="K11" s="24">
        <v>6</v>
      </c>
      <c r="L11" s="26"/>
      <c r="M11" s="24">
        <v>7</v>
      </c>
      <c r="N11" s="26"/>
      <c r="O11" s="24">
        <v>8</v>
      </c>
      <c r="P11" s="26"/>
      <c r="Q11" s="24">
        <v>9</v>
      </c>
      <c r="R11" s="26"/>
    </row>
    <row r="12" spans="1:18" ht="12.75">
      <c r="A12" s="2">
        <v>5</v>
      </c>
      <c r="B12" s="2">
        <f>0.1*$D$6</f>
        <v>8.660254037844384</v>
      </c>
      <c r="C12" s="2">
        <v>10</v>
      </c>
      <c r="D12" s="2">
        <f>0.2*$D$6</f>
        <v>17.320508075688767</v>
      </c>
      <c r="E12" s="2">
        <v>15</v>
      </c>
      <c r="F12" s="2">
        <f>0.3*$D$6</f>
        <v>25.98076211353315</v>
      </c>
      <c r="G12" s="2">
        <v>20</v>
      </c>
      <c r="H12" s="2">
        <f>0.4*$D$6</f>
        <v>34.641016151377535</v>
      </c>
      <c r="I12" s="2">
        <v>25</v>
      </c>
      <c r="J12" s="2">
        <f>0.5*$D$6</f>
        <v>43.30127018922192</v>
      </c>
      <c r="K12" s="2">
        <v>30</v>
      </c>
      <c r="L12" s="2">
        <f>0.6*$D$6</f>
        <v>51.9615242270663</v>
      </c>
      <c r="M12" s="2">
        <v>35</v>
      </c>
      <c r="N12" s="2">
        <f>0.7*$D$6</f>
        <v>60.62177826491068</v>
      </c>
      <c r="O12" s="2">
        <v>40</v>
      </c>
      <c r="P12" s="2">
        <f>0.8*$D$6</f>
        <v>69.28203230275507</v>
      </c>
      <c r="Q12" s="2">
        <v>45</v>
      </c>
      <c r="R12" s="2">
        <f>0.9*$D$6</f>
        <v>77.94228634059945</v>
      </c>
    </row>
    <row r="13" spans="1:18" ht="12.75">
      <c r="A13" s="2">
        <v>5.5</v>
      </c>
      <c r="B13" s="2">
        <f>0.09*$D$6</f>
        <v>7.7942286340599445</v>
      </c>
      <c r="C13" s="2">
        <v>10.5</v>
      </c>
      <c r="D13" s="2">
        <f>0.19*$D$6</f>
        <v>16.45448267190433</v>
      </c>
      <c r="E13" s="2">
        <v>15.5</v>
      </c>
      <c r="F13" s="2">
        <f>0.29*$D$6</f>
        <v>25.11473670974871</v>
      </c>
      <c r="G13" s="2">
        <v>20.5</v>
      </c>
      <c r="H13" s="2">
        <f>0.39*$D$6</f>
        <v>33.774990747593094</v>
      </c>
      <c r="I13" s="2">
        <v>25.5</v>
      </c>
      <c r="J13" s="2">
        <f>0.49*$D$6</f>
        <v>42.435244785437476</v>
      </c>
      <c r="K13" s="2">
        <v>30.5</v>
      </c>
      <c r="L13" s="2">
        <f>0.59*$D$6</f>
        <v>51.09549882328186</v>
      </c>
      <c r="M13" s="2">
        <v>35.5</v>
      </c>
      <c r="N13" s="2">
        <f>0.69*$D$6</f>
        <v>59.75575286112624</v>
      </c>
      <c r="O13" s="2">
        <v>40.5</v>
      </c>
      <c r="P13" s="2">
        <f>0.79*$D$6</f>
        <v>68.41600689897064</v>
      </c>
      <c r="Q13" s="2">
        <v>45.5</v>
      </c>
      <c r="R13" s="2">
        <f>0.89*$D$6</f>
        <v>77.07626093681502</v>
      </c>
    </row>
    <row r="14" spans="1:18" ht="12.75">
      <c r="A14" s="24">
        <v>10</v>
      </c>
      <c r="B14" s="26"/>
      <c r="C14" s="24">
        <v>11</v>
      </c>
      <c r="D14" s="26"/>
      <c r="E14" s="24">
        <v>12</v>
      </c>
      <c r="F14" s="26"/>
      <c r="G14" s="24">
        <v>13</v>
      </c>
      <c r="H14" s="26"/>
      <c r="I14" s="24">
        <v>14</v>
      </c>
      <c r="J14" s="26"/>
      <c r="K14" s="24">
        <v>15</v>
      </c>
      <c r="L14" s="26"/>
      <c r="M14" s="24">
        <v>16</v>
      </c>
      <c r="N14" s="26"/>
      <c r="O14" s="24">
        <v>17</v>
      </c>
      <c r="P14" s="26"/>
      <c r="Q14" s="24">
        <v>18</v>
      </c>
      <c r="R14" s="26"/>
    </row>
    <row r="15" spans="1:18" ht="12.75">
      <c r="A15" s="2">
        <v>55</v>
      </c>
      <c r="B15" s="2">
        <f>0.9*$D$6</f>
        <v>77.94228634059945</v>
      </c>
      <c r="C15" s="2">
        <v>60</v>
      </c>
      <c r="D15" s="2">
        <f>0.8*$D$6</f>
        <v>69.28203230275507</v>
      </c>
      <c r="E15" s="2">
        <v>65</v>
      </c>
      <c r="F15" s="2">
        <f>0.7*$D$6</f>
        <v>60.62177826491068</v>
      </c>
      <c r="G15" s="2">
        <v>70</v>
      </c>
      <c r="H15" s="2">
        <f>0.6*$D$6</f>
        <v>51.9615242270663</v>
      </c>
      <c r="I15" s="2">
        <v>75</v>
      </c>
      <c r="J15" s="2">
        <f>0.5*$D$6</f>
        <v>43.30127018922192</v>
      </c>
      <c r="K15" s="2">
        <v>80</v>
      </c>
      <c r="L15" s="2">
        <f>0.4*$D$6</f>
        <v>34.641016151377535</v>
      </c>
      <c r="M15" s="2">
        <v>85</v>
      </c>
      <c r="N15" s="2">
        <f>0.3*$D$6</f>
        <v>25.98076211353315</v>
      </c>
      <c r="O15" s="2">
        <v>90</v>
      </c>
      <c r="P15" s="2">
        <f>0.2*$D$6</f>
        <v>17.320508075688767</v>
      </c>
      <c r="Q15" s="2">
        <v>95</v>
      </c>
      <c r="R15" s="2">
        <f>0.1*$D$6</f>
        <v>8.660254037844384</v>
      </c>
    </row>
    <row r="16" spans="1:18" ht="12.75">
      <c r="A16" s="2">
        <v>54</v>
      </c>
      <c r="B16" s="2">
        <f>0.9*$D$6</f>
        <v>77.94228634059945</v>
      </c>
      <c r="C16" s="2">
        <v>59</v>
      </c>
      <c r="D16" s="2">
        <f>0.8*$D$6</f>
        <v>69.28203230275507</v>
      </c>
      <c r="E16" s="2">
        <v>64</v>
      </c>
      <c r="F16" s="2">
        <f>0.7*$D$6</f>
        <v>60.62177826491068</v>
      </c>
      <c r="G16" s="2">
        <v>69</v>
      </c>
      <c r="H16" s="2">
        <f>0.6*$D$6</f>
        <v>51.9615242270663</v>
      </c>
      <c r="I16" s="2">
        <v>74</v>
      </c>
      <c r="J16" s="2">
        <f>0.5*$D$6</f>
        <v>43.30127018922192</v>
      </c>
      <c r="K16" s="2">
        <v>79</v>
      </c>
      <c r="L16" s="2">
        <f>0.4*$D$6</f>
        <v>34.641016151377535</v>
      </c>
      <c r="M16" s="2">
        <v>84</v>
      </c>
      <c r="N16" s="2">
        <f>0.3*$D$6</f>
        <v>25.98076211353315</v>
      </c>
      <c r="O16" s="2">
        <v>89</v>
      </c>
      <c r="P16" s="2">
        <f>0.2*$D$6</f>
        <v>17.320508075688767</v>
      </c>
      <c r="Q16" s="2">
        <v>94</v>
      </c>
      <c r="R16" s="2">
        <f>0.1*$D$6</f>
        <v>8.660254037844384</v>
      </c>
    </row>
    <row r="17" spans="1:18" ht="12.75">
      <c r="A17" s="27">
        <v>19</v>
      </c>
      <c r="B17" s="27"/>
      <c r="C17" s="27">
        <v>20</v>
      </c>
      <c r="D17" s="27"/>
      <c r="E17" s="27">
        <v>21</v>
      </c>
      <c r="F17" s="27"/>
      <c r="G17" s="27">
        <v>22</v>
      </c>
      <c r="H17" s="27"/>
      <c r="I17" s="27">
        <v>23</v>
      </c>
      <c r="J17" s="27"/>
      <c r="K17" s="27">
        <v>24</v>
      </c>
      <c r="L17" s="27"/>
      <c r="M17" s="27">
        <v>25</v>
      </c>
      <c r="N17" s="27"/>
      <c r="O17" s="27">
        <v>26</v>
      </c>
      <c r="P17" s="27"/>
      <c r="Q17" s="27">
        <v>27</v>
      </c>
      <c r="R17" s="27"/>
    </row>
    <row r="18" spans="1:18" ht="12.75">
      <c r="A18" s="2">
        <v>10</v>
      </c>
      <c r="B18" s="2">
        <v>0</v>
      </c>
      <c r="C18" s="2">
        <v>20</v>
      </c>
      <c r="D18" s="2">
        <v>0</v>
      </c>
      <c r="E18" s="2">
        <v>30</v>
      </c>
      <c r="F18" s="2">
        <v>0</v>
      </c>
      <c r="G18" s="2">
        <v>40</v>
      </c>
      <c r="H18" s="2">
        <v>0</v>
      </c>
      <c r="I18" s="2">
        <v>50</v>
      </c>
      <c r="J18" s="2">
        <v>0</v>
      </c>
      <c r="K18" s="2">
        <v>60</v>
      </c>
      <c r="L18" s="2">
        <v>0</v>
      </c>
      <c r="M18" s="2">
        <v>70</v>
      </c>
      <c r="N18" s="2">
        <v>0</v>
      </c>
      <c r="O18" s="2">
        <v>80</v>
      </c>
      <c r="P18" s="2">
        <v>0</v>
      </c>
      <c r="Q18" s="2">
        <v>90</v>
      </c>
      <c r="R18" s="2">
        <v>0</v>
      </c>
    </row>
    <row r="19" spans="1:18" ht="12.75">
      <c r="A19" s="2">
        <v>10.5</v>
      </c>
      <c r="B19" s="2">
        <f>0.01*$D$6</f>
        <v>0.8660254037844384</v>
      </c>
      <c r="C19" s="2">
        <v>20.5</v>
      </c>
      <c r="D19" s="2">
        <f>0.01*$D$6</f>
        <v>0.8660254037844384</v>
      </c>
      <c r="E19" s="2">
        <v>30.5</v>
      </c>
      <c r="F19" s="2">
        <f>0.01*$D$6</f>
        <v>0.8660254037844384</v>
      </c>
      <c r="G19" s="2">
        <v>40.5</v>
      </c>
      <c r="H19" s="2">
        <f>0.01*$D$6</f>
        <v>0.8660254037844384</v>
      </c>
      <c r="I19" s="2">
        <v>50.5</v>
      </c>
      <c r="J19" s="2">
        <f>0.01*$D$6</f>
        <v>0.8660254037844384</v>
      </c>
      <c r="K19" s="2">
        <v>60.5</v>
      </c>
      <c r="L19" s="2">
        <f>0.01*$D$6</f>
        <v>0.8660254037844384</v>
      </c>
      <c r="M19" s="2">
        <v>70.5</v>
      </c>
      <c r="N19" s="2">
        <f>0.01*$D$6</f>
        <v>0.8660254037844384</v>
      </c>
      <c r="O19" s="2">
        <v>80.5</v>
      </c>
      <c r="P19" s="2">
        <f>0.01*$D$6</f>
        <v>0.8660254037844384</v>
      </c>
      <c r="Q19" s="2">
        <v>90.5</v>
      </c>
      <c r="R19" s="2">
        <f>0.01*$D$6</f>
        <v>0.8660254037844384</v>
      </c>
    </row>
    <row r="20" spans="9:10" ht="12.75">
      <c r="J20" s="2"/>
    </row>
  </sheetData>
  <sheetProtection/>
  <mergeCells count="32">
    <mergeCell ref="A2:F2"/>
    <mergeCell ref="A3:B3"/>
    <mergeCell ref="C3:D3"/>
    <mergeCell ref="E3:F3"/>
    <mergeCell ref="A10:R10"/>
    <mergeCell ref="A11:B11"/>
    <mergeCell ref="C11:D11"/>
    <mergeCell ref="E11:F11"/>
    <mergeCell ref="G11:H11"/>
    <mergeCell ref="I11:J11"/>
    <mergeCell ref="Q11:R11"/>
    <mergeCell ref="K14:L14"/>
    <mergeCell ref="I14:J14"/>
    <mergeCell ref="K11:L11"/>
    <mergeCell ref="M11:N11"/>
    <mergeCell ref="O11:P11"/>
    <mergeCell ref="A14:B14"/>
    <mergeCell ref="C14:D14"/>
    <mergeCell ref="E14:F14"/>
    <mergeCell ref="G14:H14"/>
    <mergeCell ref="M17:N17"/>
    <mergeCell ref="O17:P17"/>
    <mergeCell ref="Q17:R17"/>
    <mergeCell ref="Q14:R14"/>
    <mergeCell ref="O14:P14"/>
    <mergeCell ref="M14:N14"/>
    <mergeCell ref="A17:B17"/>
    <mergeCell ref="I17:J17"/>
    <mergeCell ref="G17:H17"/>
    <mergeCell ref="E17:F17"/>
    <mergeCell ref="C17:D17"/>
    <mergeCell ref="K17:L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O55"/>
  <sheetViews>
    <sheetView zoomScalePageLayoutView="0" workbookViewId="0" topLeftCell="A18">
      <selection activeCell="D32" sqref="D32"/>
    </sheetView>
  </sheetViews>
  <sheetFormatPr defaultColWidth="11.421875" defaultRowHeight="12.75"/>
  <cols>
    <col min="1" max="38" width="5.28125" style="0" customWidth="1"/>
    <col min="39" max="39" width="5.57421875" style="0" customWidth="1"/>
  </cols>
  <sheetData>
    <row r="3" spans="1:41" ht="12.75">
      <c r="A3" s="9" t="s">
        <v>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7"/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7" t="s">
        <v>4</v>
      </c>
      <c r="Z4" s="7" t="s">
        <v>5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7" t="s">
        <v>44</v>
      </c>
      <c r="AI4" s="7" t="s">
        <v>45</v>
      </c>
      <c r="AJ4" s="7" t="s">
        <v>46</v>
      </c>
      <c r="AK4" s="7" t="s">
        <v>47</v>
      </c>
      <c r="AL4" s="7" t="s">
        <v>48</v>
      </c>
      <c r="AM4" s="10" t="s">
        <v>86</v>
      </c>
      <c r="AN4" s="10"/>
      <c r="AO4" s="10"/>
    </row>
    <row r="5" spans="1:4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0"/>
      <c r="AN5" s="10"/>
      <c r="AO5" s="10"/>
    </row>
    <row r="6" spans="1:41" ht="12.75">
      <c r="A6" s="7" t="s">
        <v>4</v>
      </c>
      <c r="B6" s="7">
        <v>0</v>
      </c>
      <c r="C6" s="7">
        <v>6</v>
      </c>
      <c r="D6" s="7">
        <v>13</v>
      </c>
      <c r="E6" s="7">
        <v>24</v>
      </c>
      <c r="F6" s="7">
        <v>66</v>
      </c>
      <c r="G6" s="7">
        <v>70</v>
      </c>
      <c r="H6" s="7">
        <v>105</v>
      </c>
      <c r="I6" s="7">
        <v>108.5</v>
      </c>
      <c r="J6" s="7">
        <v>119</v>
      </c>
      <c r="K6" s="7">
        <v>127</v>
      </c>
      <c r="L6" s="7">
        <v>134</v>
      </c>
      <c r="M6" s="7">
        <v>140</v>
      </c>
      <c r="N6" s="7">
        <v>70</v>
      </c>
      <c r="O6" s="7">
        <v>45</v>
      </c>
      <c r="P6" s="7">
        <v>24</v>
      </c>
      <c r="Q6" s="7">
        <v>18.5</v>
      </c>
      <c r="R6" s="7">
        <v>32.5</v>
      </c>
      <c r="S6" s="7">
        <v>45</v>
      </c>
      <c r="T6" s="7">
        <v>37</v>
      </c>
      <c r="U6" s="7">
        <v>39.5</v>
      </c>
      <c r="V6" s="7">
        <v>58</v>
      </c>
      <c r="W6" s="7">
        <v>70</v>
      </c>
      <c r="X6" s="7">
        <v>80.5</v>
      </c>
      <c r="Y6" s="7">
        <v>87</v>
      </c>
      <c r="Z6" s="7">
        <v>87.5</v>
      </c>
      <c r="AA6" s="7">
        <v>83.5</v>
      </c>
      <c r="AB6" s="7">
        <v>61.5</v>
      </c>
      <c r="AC6" s="7">
        <v>72</v>
      </c>
      <c r="AD6" s="7">
        <v>84</v>
      </c>
      <c r="AE6" s="7">
        <v>85.5</v>
      </c>
      <c r="AF6" s="7">
        <v>91.5</v>
      </c>
      <c r="AG6" s="7">
        <v>98</v>
      </c>
      <c r="AH6" s="7">
        <v>101.5</v>
      </c>
      <c r="AI6" s="7">
        <v>103.5</v>
      </c>
      <c r="AJ6" s="7">
        <v>106.5</v>
      </c>
      <c r="AK6" s="7">
        <v>110.5</v>
      </c>
      <c r="AL6" s="7">
        <v>113.5</v>
      </c>
      <c r="AM6" s="10">
        <v>118.5</v>
      </c>
      <c r="AN6" s="10"/>
      <c r="AO6" s="10"/>
    </row>
    <row r="7" spans="1:41" ht="12.75">
      <c r="A7" s="11" t="s">
        <v>5</v>
      </c>
      <c r="B7" s="11">
        <v>0</v>
      </c>
      <c r="C7" s="11">
        <v>10</v>
      </c>
      <c r="D7" s="11">
        <v>22</v>
      </c>
      <c r="E7" s="11">
        <v>42.5</v>
      </c>
      <c r="F7" s="11">
        <v>115</v>
      </c>
      <c r="G7" s="11">
        <v>121.24356</v>
      </c>
      <c r="H7" s="11">
        <v>60.5</v>
      </c>
      <c r="I7" s="11">
        <v>54</v>
      </c>
      <c r="J7" s="11">
        <v>36.5</v>
      </c>
      <c r="K7" s="11">
        <v>22</v>
      </c>
      <c r="L7" s="11">
        <v>10</v>
      </c>
      <c r="M7" s="11">
        <v>0</v>
      </c>
      <c r="N7" s="11">
        <v>0</v>
      </c>
      <c r="O7" s="11">
        <v>0</v>
      </c>
      <c r="P7" s="11">
        <v>0</v>
      </c>
      <c r="Q7" s="11">
        <v>9.5</v>
      </c>
      <c r="R7" s="11">
        <v>22</v>
      </c>
      <c r="S7" s="11">
        <v>24.5</v>
      </c>
      <c r="T7" s="11">
        <v>14</v>
      </c>
      <c r="U7" s="11">
        <v>9.5</v>
      </c>
      <c r="V7" s="11">
        <v>30.5</v>
      </c>
      <c r="W7" s="11">
        <v>36</v>
      </c>
      <c r="X7" s="11">
        <v>48</v>
      </c>
      <c r="Y7" s="11">
        <v>60.5</v>
      </c>
      <c r="Z7" s="11">
        <v>73</v>
      </c>
      <c r="AA7" s="11">
        <v>84.5</v>
      </c>
      <c r="AB7" s="7">
        <v>14.5</v>
      </c>
      <c r="AC7" s="7">
        <v>22</v>
      </c>
      <c r="AD7" s="7">
        <v>24.5</v>
      </c>
      <c r="AE7" s="7">
        <v>22</v>
      </c>
      <c r="AF7" s="7">
        <v>30</v>
      </c>
      <c r="AG7" s="7">
        <v>36.5</v>
      </c>
      <c r="AH7" s="7">
        <v>42</v>
      </c>
      <c r="AI7" s="7">
        <v>26.5</v>
      </c>
      <c r="AJ7" s="7">
        <v>22</v>
      </c>
      <c r="AK7" s="7">
        <v>14.5</v>
      </c>
      <c r="AL7" s="7">
        <v>9.5</v>
      </c>
      <c r="AM7" s="10">
        <v>0</v>
      </c>
      <c r="AN7" s="10"/>
      <c r="AO7" s="10"/>
    </row>
    <row r="8" spans="1:4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0"/>
    </row>
    <row r="9" spans="1:41" ht="12.75">
      <c r="A9" s="13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12.75">
      <c r="A10" s="7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 t="s">
        <v>27</v>
      </c>
      <c r="P10" s="7" t="s">
        <v>28</v>
      </c>
      <c r="Q10" s="7" t="s">
        <v>29</v>
      </c>
      <c r="R10" s="7" t="s">
        <v>30</v>
      </c>
      <c r="S10" s="7" t="s">
        <v>31</v>
      </c>
      <c r="T10" s="7" t="s">
        <v>32</v>
      </c>
      <c r="U10" s="7" t="s">
        <v>33</v>
      </c>
      <c r="V10" s="7" t="s">
        <v>34</v>
      </c>
      <c r="W10" s="7" t="s">
        <v>35</v>
      </c>
      <c r="X10" s="7" t="s">
        <v>36</v>
      </c>
      <c r="Y10" s="7" t="s">
        <v>4</v>
      </c>
      <c r="Z10" s="7" t="s">
        <v>5</v>
      </c>
      <c r="AA10" s="7" t="s">
        <v>37</v>
      </c>
      <c r="AB10" s="7" t="s">
        <v>38</v>
      </c>
      <c r="AC10" s="7" t="s">
        <v>39</v>
      </c>
      <c r="AD10" s="7" t="s">
        <v>40</v>
      </c>
      <c r="AE10" s="7" t="s">
        <v>41</v>
      </c>
      <c r="AF10" s="7" t="s">
        <v>42</v>
      </c>
      <c r="AG10" s="7" t="s">
        <v>43</v>
      </c>
      <c r="AH10" s="7" t="s">
        <v>44</v>
      </c>
      <c r="AI10" s="7" t="s">
        <v>45</v>
      </c>
      <c r="AJ10" s="7" t="s">
        <v>46</v>
      </c>
      <c r="AK10" s="7" t="s">
        <v>47</v>
      </c>
      <c r="AL10" s="7" t="s">
        <v>48</v>
      </c>
      <c r="AM10" s="10" t="s">
        <v>86</v>
      </c>
      <c r="AN10" s="10"/>
      <c r="AO10" s="10"/>
    </row>
    <row r="11" spans="1:4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0"/>
      <c r="AN11" s="10"/>
      <c r="AO11" s="10"/>
    </row>
    <row r="12" spans="1:41" ht="12.75">
      <c r="A12" s="7" t="s">
        <v>4</v>
      </c>
      <c r="B12" s="7">
        <f>B6*100/140</f>
        <v>0</v>
      </c>
      <c r="C12" s="7">
        <v>4</v>
      </c>
      <c r="D12" s="7">
        <v>8.75</v>
      </c>
      <c r="E12" s="7">
        <v>17.5</v>
      </c>
      <c r="F12" s="7">
        <v>47.5</v>
      </c>
      <c r="G12" s="7">
        <f>G6*100/140</f>
        <v>50</v>
      </c>
      <c r="H12" s="7">
        <f>H6*100/140</f>
        <v>75</v>
      </c>
      <c r="I12" s="18">
        <f>I6*100/140</f>
        <v>77.5</v>
      </c>
      <c r="J12" s="7">
        <f>J6*100/140</f>
        <v>85</v>
      </c>
      <c r="K12" s="7">
        <v>91.25</v>
      </c>
      <c r="L12" s="7">
        <v>96</v>
      </c>
      <c r="M12" s="7">
        <f>M6*100/140</f>
        <v>100</v>
      </c>
      <c r="N12" s="20">
        <f>N6*100/140</f>
        <v>50</v>
      </c>
      <c r="O12" s="7">
        <v>32.5</v>
      </c>
      <c r="P12" s="7">
        <v>17.5</v>
      </c>
      <c r="Q12" s="7">
        <f aca="true" t="shared" si="0" ref="O12:AI13">Q6*100/140</f>
        <v>13.214285714285714</v>
      </c>
      <c r="R12" s="1">
        <f>32.5-17.5/2</f>
        <v>23.75</v>
      </c>
      <c r="S12" s="7">
        <f t="shared" si="0"/>
        <v>32.142857142857146</v>
      </c>
      <c r="T12" s="7">
        <v>26.5</v>
      </c>
      <c r="U12" s="7">
        <v>28.5</v>
      </c>
      <c r="V12" s="7">
        <v>41.055907</v>
      </c>
      <c r="W12" s="19">
        <f t="shared" si="0"/>
        <v>50</v>
      </c>
      <c r="X12" s="7">
        <f t="shared" si="0"/>
        <v>57.5</v>
      </c>
      <c r="Y12" s="7">
        <f t="shared" si="0"/>
        <v>62.142857142857146</v>
      </c>
      <c r="Z12" s="7">
        <f t="shared" si="0"/>
        <v>62.5</v>
      </c>
      <c r="AA12" s="7">
        <f t="shared" si="0"/>
        <v>59.642857142857146</v>
      </c>
      <c r="AB12" s="7">
        <v>44</v>
      </c>
      <c r="AC12" s="7">
        <f t="shared" si="0"/>
        <v>51.42857142857143</v>
      </c>
      <c r="AD12" s="7">
        <f t="shared" si="0"/>
        <v>60</v>
      </c>
      <c r="AE12" s="7">
        <f t="shared" si="0"/>
        <v>61.07142857142857</v>
      </c>
      <c r="AF12" s="7">
        <f t="shared" si="0"/>
        <v>65.35714285714286</v>
      </c>
      <c r="AG12" s="7">
        <f t="shared" si="0"/>
        <v>70</v>
      </c>
      <c r="AH12" s="7">
        <f t="shared" si="0"/>
        <v>72.5</v>
      </c>
      <c r="AI12" s="7">
        <f t="shared" si="0"/>
        <v>73.92857142857143</v>
      </c>
      <c r="AJ12" s="7">
        <v>76.25</v>
      </c>
      <c r="AK12" s="7">
        <v>79</v>
      </c>
      <c r="AL12" s="7">
        <v>81</v>
      </c>
      <c r="AM12" s="7">
        <v>85</v>
      </c>
      <c r="AN12" s="10"/>
      <c r="AO12" s="10"/>
    </row>
    <row r="13" spans="1:41" ht="12.75">
      <c r="A13" s="11" t="s">
        <v>5</v>
      </c>
      <c r="B13" s="7">
        <f>B7*100/140</f>
        <v>0</v>
      </c>
      <c r="C13" s="7">
        <v>6.928203230275507</v>
      </c>
      <c r="D13" s="7">
        <v>15.15544456622767</v>
      </c>
      <c r="E13" s="7">
        <v>30.310889</v>
      </c>
      <c r="F13" s="7">
        <v>82.272413</v>
      </c>
      <c r="G13" s="7">
        <f>G7*100/140</f>
        <v>86.60254285714285</v>
      </c>
      <c r="H13" s="7">
        <f>H7*100/140</f>
        <v>43.214285714285715</v>
      </c>
      <c r="I13" s="7">
        <v>38.971143</v>
      </c>
      <c r="J13" s="7">
        <f>J7*100/140</f>
        <v>26.071428571428573</v>
      </c>
      <c r="K13" s="7">
        <v>15.155445</v>
      </c>
      <c r="L13" s="7">
        <v>6.9282032</v>
      </c>
      <c r="M13" s="7">
        <f>M7*100/140</f>
        <v>0</v>
      </c>
      <c r="N13" s="7">
        <f>N7*100/140</f>
        <v>0</v>
      </c>
      <c r="O13" s="7">
        <f t="shared" si="0"/>
        <v>0</v>
      </c>
      <c r="P13" s="7">
        <f t="shared" si="0"/>
        <v>0</v>
      </c>
      <c r="Q13" s="7">
        <v>6.928203230275507</v>
      </c>
      <c r="R13" s="7">
        <v>15.15544456622767</v>
      </c>
      <c r="S13" s="5">
        <f t="shared" si="0"/>
        <v>17.5</v>
      </c>
      <c r="T13" s="7">
        <v>10.39230484541326</v>
      </c>
      <c r="U13" s="7">
        <v>6.928203230275507</v>
      </c>
      <c r="V13" s="7">
        <v>21.6</v>
      </c>
      <c r="W13" s="7">
        <f t="shared" si="0"/>
        <v>25.714285714285715</v>
      </c>
      <c r="X13" s="7">
        <f t="shared" si="0"/>
        <v>34.285714285714285</v>
      </c>
      <c r="Y13" s="7">
        <f t="shared" si="0"/>
        <v>43.214285714285715</v>
      </c>
      <c r="Z13" s="7">
        <f t="shared" si="0"/>
        <v>52.142857142857146</v>
      </c>
      <c r="AA13" s="7">
        <f t="shared" si="0"/>
        <v>60.357142857142854</v>
      </c>
      <c r="AB13" s="7">
        <v>10.39230484541326</v>
      </c>
      <c r="AC13" s="7">
        <v>15.15544456622767</v>
      </c>
      <c r="AD13" s="7">
        <f t="shared" si="0"/>
        <v>17.5</v>
      </c>
      <c r="AE13" s="7">
        <v>15.15544456622767</v>
      </c>
      <c r="AF13" s="7">
        <v>21.6</v>
      </c>
      <c r="AG13" s="7">
        <f t="shared" si="0"/>
        <v>26.071428571428573</v>
      </c>
      <c r="AH13" s="7">
        <v>30.311</v>
      </c>
      <c r="AI13" s="7">
        <f t="shared" si="0"/>
        <v>18.928571428571427</v>
      </c>
      <c r="AJ13" s="7">
        <v>15.155445</v>
      </c>
      <c r="AK13" s="7">
        <v>10.39230484541326</v>
      </c>
      <c r="AL13" s="10">
        <v>6.9282032</v>
      </c>
      <c r="AM13" s="7">
        <f>AM7*100/140</f>
        <v>0</v>
      </c>
      <c r="AN13" s="10"/>
      <c r="AO13" s="10"/>
    </row>
    <row r="14" spans="1:4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0"/>
      <c r="AE14" s="10"/>
      <c r="AF14" s="10"/>
      <c r="AG14" s="10"/>
      <c r="AH14" s="10"/>
      <c r="AI14" s="10"/>
      <c r="AJ14" s="10"/>
      <c r="AK14" s="10"/>
      <c r="AM14" s="10"/>
      <c r="AN14" s="10"/>
      <c r="AO14" s="10"/>
    </row>
    <row r="15" spans="1:4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41" ht="12.75">
      <c r="A16" s="13" t="s">
        <v>50</v>
      </c>
      <c r="B16" s="14"/>
      <c r="C16" s="14"/>
      <c r="D16" s="14"/>
      <c r="E16" s="14">
        <f>50*TAN(PI()/3)</f>
        <v>86.60254037844383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ht="12.75">
      <c r="A17" s="16" t="s">
        <v>51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2.75">
      <c r="A18" s="1"/>
      <c r="B18" s="1" t="s">
        <v>52</v>
      </c>
      <c r="C18" s="1" t="s">
        <v>53</v>
      </c>
      <c r="D18" s="1" t="s">
        <v>54</v>
      </c>
      <c r="E18" s="1" t="s">
        <v>55</v>
      </c>
      <c r="F18" s="28" t="s">
        <v>56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7" t="s">
        <v>57</v>
      </c>
      <c r="B19" s="7">
        <v>47.5</v>
      </c>
      <c r="C19" s="7">
        <v>82.2724</v>
      </c>
      <c r="D19" s="1">
        <v>59.642857142857146</v>
      </c>
      <c r="E19" s="1">
        <v>60.357142857142854</v>
      </c>
      <c r="F19" s="17" t="s">
        <v>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 t="s">
        <v>59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7" t="s">
        <v>60</v>
      </c>
      <c r="B20" s="1">
        <v>59.642857142857146</v>
      </c>
      <c r="C20" s="1">
        <v>60.357142857142854</v>
      </c>
      <c r="D20" s="1">
        <v>62.5</v>
      </c>
      <c r="E20" s="1">
        <v>52.142857142857146</v>
      </c>
      <c r="F20" s="17" t="s">
        <v>104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 t="s">
        <v>61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2.75">
      <c r="A21" s="17" t="s">
        <v>62</v>
      </c>
      <c r="B21" s="1">
        <v>62.5</v>
      </c>
      <c r="C21" s="1">
        <v>52.142857142857146</v>
      </c>
      <c r="D21" s="1">
        <v>62.142857142857146</v>
      </c>
      <c r="E21" s="1">
        <v>43.214285714285715</v>
      </c>
      <c r="F21" s="17" t="s">
        <v>105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 t="s">
        <v>63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17" t="s">
        <v>64</v>
      </c>
      <c r="B22" s="1">
        <v>62.142857142857146</v>
      </c>
      <c r="C22" s="1">
        <v>43.214285714285715</v>
      </c>
      <c r="D22" s="1">
        <v>57.5</v>
      </c>
      <c r="E22" s="1">
        <v>34.285714285714285</v>
      </c>
      <c r="F22" s="17" t="s">
        <v>106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 t="s">
        <v>65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17" t="s">
        <v>66</v>
      </c>
      <c r="B23" s="1">
        <v>57.5</v>
      </c>
      <c r="C23" s="1">
        <v>34.285714285714285</v>
      </c>
      <c r="D23" s="1">
        <v>50</v>
      </c>
      <c r="E23" s="1">
        <v>25.714285714285715</v>
      </c>
      <c r="F23" s="17" t="s">
        <v>107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 t="s">
        <v>65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17" t="s">
        <v>67</v>
      </c>
      <c r="B24" s="1">
        <v>50</v>
      </c>
      <c r="C24" s="1">
        <v>25.714285714285715</v>
      </c>
      <c r="D24" s="1">
        <v>32.142857142857146</v>
      </c>
      <c r="E24" s="1">
        <v>17.5</v>
      </c>
      <c r="F24" s="17" t="s">
        <v>108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 t="s">
        <v>65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17" t="s">
        <v>68</v>
      </c>
      <c r="B25" s="1">
        <v>32.142857142857146</v>
      </c>
      <c r="C25" s="1">
        <v>17.5</v>
      </c>
      <c r="D25" s="1">
        <f>32.5-17.5/2</f>
        <v>23.75</v>
      </c>
      <c r="E25" s="7">
        <v>15.15544456622767</v>
      </c>
      <c r="F25" s="17" t="s">
        <v>109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17" t="s">
        <v>69</v>
      </c>
      <c r="B26" s="1">
        <v>62.142857142857146</v>
      </c>
      <c r="C26" s="1">
        <v>43.214285714285715</v>
      </c>
      <c r="D26" s="1">
        <v>75</v>
      </c>
      <c r="E26" s="1">
        <v>43.214285714285715</v>
      </c>
      <c r="F26" s="17" t="s">
        <v>110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17" t="s">
        <v>70</v>
      </c>
      <c r="B27" s="1">
        <v>17.5</v>
      </c>
      <c r="C27" s="1">
        <v>30.311</v>
      </c>
      <c r="D27" s="1">
        <v>72.5</v>
      </c>
      <c r="E27" s="1">
        <v>30.311</v>
      </c>
      <c r="F27" s="17" t="s">
        <v>111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17" t="s">
        <v>71</v>
      </c>
      <c r="B28" s="1">
        <v>70</v>
      </c>
      <c r="C28" s="1">
        <v>26.071428571428573</v>
      </c>
      <c r="D28" s="1">
        <v>77.5</v>
      </c>
      <c r="E28" s="7">
        <v>38.971143</v>
      </c>
      <c r="F28" s="17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17" t="s">
        <v>72</v>
      </c>
      <c r="B29" s="1">
        <v>70</v>
      </c>
      <c r="C29" s="1">
        <v>26.071428571428573</v>
      </c>
      <c r="D29" s="1">
        <v>65.35714285714286</v>
      </c>
      <c r="E29" s="1">
        <v>21.6</v>
      </c>
      <c r="F29" s="17" t="s">
        <v>89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17" t="s">
        <v>73</v>
      </c>
      <c r="B30" s="1">
        <v>65.35714285714286</v>
      </c>
      <c r="C30" s="1">
        <v>21.6</v>
      </c>
      <c r="D30" s="1">
        <v>60</v>
      </c>
      <c r="E30" s="1">
        <v>17.5</v>
      </c>
      <c r="F30" s="17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17" t="s">
        <v>74</v>
      </c>
      <c r="B31" s="1">
        <v>60</v>
      </c>
      <c r="C31" s="1">
        <v>17.5</v>
      </c>
      <c r="D31" s="1">
        <v>51.42857142857143</v>
      </c>
      <c r="E31" s="7">
        <v>15.15544456622767</v>
      </c>
      <c r="F31" s="17" t="s">
        <v>91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17" t="s">
        <v>75</v>
      </c>
      <c r="B32" s="1">
        <v>8.75</v>
      </c>
      <c r="C32" s="1">
        <v>15.15544456622767</v>
      </c>
      <c r="D32" s="1">
        <v>61.07142857142857</v>
      </c>
      <c r="E32" s="7">
        <v>15.15544456622767</v>
      </c>
      <c r="F32" s="17" t="s">
        <v>92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17" t="s">
        <v>76</v>
      </c>
      <c r="B33" s="1">
        <v>61.07142857142857</v>
      </c>
      <c r="C33" s="7">
        <v>15.15544456622767</v>
      </c>
      <c r="D33" s="1">
        <v>73.92857142857143</v>
      </c>
      <c r="E33" s="1">
        <v>18.928571428571427</v>
      </c>
      <c r="F33" s="17" t="s">
        <v>93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17" t="s">
        <v>77</v>
      </c>
      <c r="B34" s="1">
        <v>73.92857142857143</v>
      </c>
      <c r="C34" s="1">
        <v>18.928571428571427</v>
      </c>
      <c r="D34" s="1">
        <v>85</v>
      </c>
      <c r="E34" s="1">
        <v>26.071428571428573</v>
      </c>
      <c r="F34" s="17" t="s">
        <v>94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17" t="s">
        <v>87</v>
      </c>
      <c r="B35" s="1">
        <v>73.92857142857143</v>
      </c>
      <c r="C35" s="1">
        <v>18.928571428571427</v>
      </c>
      <c r="D35" s="1">
        <v>85</v>
      </c>
      <c r="E35" s="1">
        <v>0</v>
      </c>
      <c r="F35" s="17" t="s">
        <v>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17" t="s">
        <v>78</v>
      </c>
      <c r="B36" s="1">
        <v>76.25</v>
      </c>
      <c r="C36" s="7">
        <v>15.155445</v>
      </c>
      <c r="D36" s="1">
        <v>91.25</v>
      </c>
      <c r="E36" s="7">
        <v>15.155445</v>
      </c>
      <c r="F36" s="17" t="s">
        <v>96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17" t="s">
        <v>79</v>
      </c>
      <c r="B37" s="1">
        <v>81</v>
      </c>
      <c r="C37" s="1">
        <v>6.9282032</v>
      </c>
      <c r="D37" s="7">
        <v>96</v>
      </c>
      <c r="E37" s="1">
        <v>6.9282032</v>
      </c>
      <c r="F37" s="17" t="s">
        <v>97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17" t="s">
        <v>80</v>
      </c>
      <c r="B38" s="1">
        <v>26.5</v>
      </c>
      <c r="C38" s="7">
        <v>10.39230484541326</v>
      </c>
      <c r="D38" s="1">
        <v>79</v>
      </c>
      <c r="E38" s="7">
        <v>10.39230484541326</v>
      </c>
      <c r="F38" s="17" t="s">
        <v>98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17" t="s">
        <v>81</v>
      </c>
      <c r="B39" s="1">
        <f>32.5-17.5/2</f>
        <v>23.75</v>
      </c>
      <c r="C39" s="1">
        <v>15.15544456622767</v>
      </c>
      <c r="D39" s="1">
        <v>32.5</v>
      </c>
      <c r="E39" s="1">
        <v>0</v>
      </c>
      <c r="F39" s="17" t="s">
        <v>99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17" t="s">
        <v>82</v>
      </c>
      <c r="B40" s="1">
        <v>44</v>
      </c>
      <c r="C40" s="1">
        <v>10.39230484541326</v>
      </c>
      <c r="D40" s="1">
        <v>50</v>
      </c>
      <c r="E40" s="1">
        <v>0</v>
      </c>
      <c r="F40" s="17" t="s">
        <v>100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17" t="s">
        <v>83</v>
      </c>
      <c r="B41" s="1">
        <v>4</v>
      </c>
      <c r="C41" s="1">
        <v>6.928203230275507</v>
      </c>
      <c r="D41" s="1">
        <v>28.5</v>
      </c>
      <c r="E41" s="1">
        <v>6.928203230275507</v>
      </c>
      <c r="F41" s="17" t="s">
        <v>101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17" t="s">
        <v>84</v>
      </c>
      <c r="B42" s="1">
        <v>13.214285714285714</v>
      </c>
      <c r="C42" s="1">
        <v>6.928203230275507</v>
      </c>
      <c r="D42" s="1">
        <v>17.5</v>
      </c>
      <c r="E42" s="1">
        <v>0</v>
      </c>
      <c r="F42" s="17" t="s">
        <v>102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17" t="s">
        <v>85</v>
      </c>
      <c r="B43" s="7">
        <v>41.055907</v>
      </c>
      <c r="C43" s="1">
        <v>21.6</v>
      </c>
      <c r="D43" s="1">
        <v>65.35714285714286</v>
      </c>
      <c r="E43" s="1">
        <v>21.6</v>
      </c>
      <c r="F43" s="17" t="s">
        <v>103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27" t="s">
        <v>0</v>
      </c>
      <c r="B48" s="27"/>
      <c r="C48" s="27"/>
      <c r="D48" s="27"/>
      <c r="E48" s="27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27" t="s">
        <v>1</v>
      </c>
      <c r="B49" s="27"/>
      <c r="C49" s="27" t="s">
        <v>2</v>
      </c>
      <c r="D49" s="27"/>
      <c r="E49" s="27" t="s">
        <v>3</v>
      </c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2">
        <v>0</v>
      </c>
      <c r="B50" s="2">
        <v>0</v>
      </c>
      <c r="C50" s="2">
        <v>0</v>
      </c>
      <c r="D50" s="2">
        <v>0</v>
      </c>
      <c r="E50" s="2">
        <v>100</v>
      </c>
      <c r="F50" s="2"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2">
        <v>50</v>
      </c>
      <c r="B51" s="2">
        <v>0</v>
      </c>
      <c r="C51" s="2">
        <v>25</v>
      </c>
      <c r="D51" s="2">
        <f>D52/2</f>
        <v>43.30127018922192</v>
      </c>
      <c r="E51" s="2">
        <v>75</v>
      </c>
      <c r="F51" s="2">
        <f>F52/2</f>
        <v>43.30127018922192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2">
        <v>100</v>
      </c>
      <c r="B52" s="2">
        <v>0</v>
      </c>
      <c r="C52" s="2">
        <v>50</v>
      </c>
      <c r="D52" s="2">
        <f>TAN(PI()/3)*50</f>
        <v>86.60254037844383</v>
      </c>
      <c r="E52" s="2">
        <v>50</v>
      </c>
      <c r="F52" s="2">
        <f>TAN(PI()/3)*50</f>
        <v>86.60254037844383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</sheetData>
  <sheetProtection/>
  <mergeCells count="5">
    <mergeCell ref="F18:U18"/>
    <mergeCell ref="A48:F48"/>
    <mergeCell ref="A49:B49"/>
    <mergeCell ref="C49:D49"/>
    <mergeCell ref="E49:F49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Capoen Hélène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Capoen Hélène</dc:creator>
  <cp:keywords/>
  <dc:description/>
  <cp:lastModifiedBy>CREVECOEUR Sophie</cp:lastModifiedBy>
  <cp:lastPrinted>2006-04-19T11:56:46Z</cp:lastPrinted>
  <dcterms:created xsi:type="dcterms:W3CDTF">2001-01-11T21:35:16Z</dcterms:created>
  <dcterms:modified xsi:type="dcterms:W3CDTF">2015-09-23T06:36:55Z</dcterms:modified>
  <cp:category/>
  <cp:version/>
  <cp:contentType/>
  <cp:contentStatus/>
</cp:coreProperties>
</file>